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BILIDAD 01\Desktop\"/>
    </mc:Choice>
  </mc:AlternateContent>
  <xr:revisionPtr revIDLastSave="0" documentId="13_ncr:1_{0AEF5251-F14C-45A5-AEC3-C8C92B486D39}" xr6:coauthVersionLast="46" xr6:coauthVersionMax="47" xr10:uidLastSave="{00000000-0000-0000-0000-000000000000}"/>
  <bookViews>
    <workbookView xWindow="-120" yWindow="-120" windowWidth="29040" windowHeight="15840" tabRatio="598" firstSheet="2" activeTab="2" xr2:uid="{00000000-000D-0000-FFFF-FFFF00000000}"/>
  </bookViews>
  <sheets>
    <sheet name="BC BALANCE DE COMPROBACION" sheetId="1" state="hidden" r:id="rId1"/>
    <sheet name="SITUACION FINANCIERA" sheetId="2" state="hidden" r:id="rId2"/>
    <sheet name="RENDIMIENTO FINANCIERO" sheetId="3" r:id="rId3"/>
    <sheet name="CAMBIO DE PATRIMONIO" sheetId="4" state="hidden" r:id="rId4"/>
    <sheet name="FLUJO DE EFECTIVOS" sheetId="5" state="hidden" r:id="rId5"/>
    <sheet name="REG. NO MONETARIO" sheetId="6" state="hidden" r:id="rId6"/>
    <sheet name="ESTADO COMPARACION DE LOS IMPOD" sheetId="7" state="hidden" r:id="rId7"/>
    <sheet name="Hoja1" sheetId="8"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 l="1"/>
  <c r="E12" i="1" l="1"/>
  <c r="E151" i="1"/>
  <c r="E92" i="1"/>
  <c r="E40" i="1"/>
  <c r="E39" i="1"/>
  <c r="E42" i="1" s="1"/>
  <c r="F24" i="3" l="1"/>
  <c r="F43" i="1" l="1"/>
  <c r="E18" i="1"/>
  <c r="L20" i="1"/>
  <c r="L17" i="1"/>
  <c r="L13" i="1"/>
  <c r="I61" i="1"/>
  <c r="F9" i="2" l="1"/>
  <c r="F10" i="2"/>
  <c r="E150" i="1" l="1"/>
  <c r="F139" i="1"/>
  <c r="E57" i="1" l="1"/>
  <c r="D1" i="1" l="1"/>
  <c r="E22" i="1"/>
  <c r="F16" i="2" s="1"/>
  <c r="L18" i="1" l="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6" i="1"/>
  <c r="I157" i="1"/>
  <c r="I158" i="1"/>
  <c r="I160" i="1"/>
  <c r="I161" i="1"/>
  <c r="I162" i="1"/>
  <c r="I163" i="1"/>
  <c r="I95" i="1"/>
  <c r="I94" i="1"/>
  <c r="I93" i="1"/>
  <c r="L1" i="1" l="1"/>
  <c r="D159" i="1"/>
  <c r="I159" i="1" l="1"/>
  <c r="F11" i="2" l="1"/>
  <c r="I64" i="1" l="1"/>
  <c r="I45" i="1"/>
  <c r="E20" i="1" l="1"/>
  <c r="F15" i="2" s="1"/>
  <c r="F21" i="2" l="1"/>
  <c r="E26" i="1"/>
  <c r="I87" i="1" l="1"/>
  <c r="M87" i="1" s="1"/>
  <c r="N87" i="1" s="1"/>
  <c r="V87" i="1" l="1"/>
  <c r="X87" i="1" s="1"/>
  <c r="D155" i="1" l="1"/>
  <c r="I155" i="1" l="1"/>
  <c r="F40" i="1" l="1"/>
  <c r="M140" i="1" l="1"/>
  <c r="N140" i="1" l="1"/>
  <c r="R140" i="1" s="1"/>
  <c r="V140" i="1" l="1"/>
  <c r="X140" i="1" s="1"/>
  <c r="H140" i="1"/>
  <c r="M130" i="1" l="1"/>
  <c r="N130" i="1" s="1"/>
  <c r="H130" i="1"/>
  <c r="V130" i="1" l="1"/>
  <c r="X130" i="1" s="1"/>
  <c r="R130" i="1"/>
  <c r="M93" i="1"/>
  <c r="N93" i="1" s="1"/>
  <c r="R93" i="1" s="1"/>
  <c r="M135" i="1" l="1"/>
  <c r="N135" i="1" s="1"/>
  <c r="H135" i="1"/>
  <c r="V135" i="1" l="1"/>
  <c r="X135" i="1" s="1"/>
  <c r="R135" i="1"/>
  <c r="F57" i="1"/>
  <c r="F54" i="1" s="1"/>
  <c r="F20" i="1" l="1"/>
  <c r="M119" i="1" l="1"/>
  <c r="N119" i="1" s="1"/>
  <c r="H119" i="1"/>
  <c r="V119" i="1" l="1"/>
  <c r="X119" i="1" s="1"/>
  <c r="I89" i="1" l="1"/>
  <c r="I91" i="1"/>
  <c r="I92" i="1"/>
  <c r="H89" i="1"/>
  <c r="F16" i="3" l="1"/>
  <c r="F26" i="3" l="1"/>
  <c r="E155" i="1" s="1"/>
  <c r="M151" i="1"/>
  <c r="F155" i="1" l="1"/>
  <c r="D14" i="7"/>
  <c r="D15" i="7" s="1"/>
  <c r="C14" i="7"/>
  <c r="C15" i="7" s="1"/>
  <c r="C9" i="7"/>
  <c r="H22" i="5"/>
  <c r="F22" i="5"/>
  <c r="E8" i="7" l="1"/>
  <c r="F8" i="7"/>
  <c r="E9" i="7"/>
  <c r="F9" i="7"/>
  <c r="E10" i="7"/>
  <c r="F10" i="7"/>
  <c r="E11" i="7"/>
  <c r="F11" i="7"/>
  <c r="E12" i="7"/>
  <c r="F12" i="7"/>
  <c r="E13" i="7"/>
  <c r="F13" i="7"/>
  <c r="E14" i="7"/>
  <c r="F14" i="7"/>
  <c r="E15" i="7"/>
  <c r="F15" i="7"/>
  <c r="F7" i="7" l="1"/>
  <c r="E7" i="7"/>
  <c r="F15" i="5" l="1"/>
  <c r="H36" i="2" l="1"/>
  <c r="M8" i="4"/>
  <c r="G10" i="4"/>
  <c r="G14" i="4" s="1"/>
  <c r="F12" i="2"/>
  <c r="F23" i="2" s="1"/>
  <c r="D33" i="6" l="1"/>
  <c r="E33" i="6"/>
  <c r="D27" i="6"/>
  <c r="E27" i="6"/>
  <c r="F24" i="5" l="1"/>
  <c r="F26" i="5" s="1"/>
  <c r="I12" i="1" l="1"/>
  <c r="H15" i="5" l="1"/>
  <c r="H24" i="5" s="1"/>
  <c r="H26" i="5" s="1"/>
  <c r="H21" i="2" l="1"/>
  <c r="H12" i="2"/>
  <c r="H23" i="2" l="1"/>
  <c r="H142" i="1"/>
  <c r="H28" i="2" l="1"/>
  <c r="K10" i="4" l="1"/>
  <c r="K14" i="4" l="1"/>
  <c r="M14" i="4" s="1"/>
  <c r="H30" i="2"/>
  <c r="H38" i="2" s="1"/>
  <c r="M10" i="4" l="1"/>
  <c r="H144" i="1" l="1"/>
  <c r="I70" i="1" l="1"/>
  <c r="M70" i="1" s="1"/>
  <c r="N70" i="1" s="1"/>
  <c r="V70" i="1" l="1"/>
  <c r="X70" i="1" s="1"/>
  <c r="R70" i="1"/>
  <c r="M113" i="1" l="1"/>
  <c r="N113" i="1" s="1"/>
  <c r="H113" i="1"/>
  <c r="M104" i="1"/>
  <c r="N104" i="1" s="1"/>
  <c r="R104" i="1" s="1"/>
  <c r="H104" i="1"/>
  <c r="M99" i="1"/>
  <c r="N99" i="1" s="1"/>
  <c r="R99" i="1" s="1"/>
  <c r="H99" i="1"/>
  <c r="H87" i="1"/>
  <c r="I60" i="1"/>
  <c r="M60" i="1" s="1"/>
  <c r="N60" i="1" s="1"/>
  <c r="H60" i="1"/>
  <c r="I48" i="1"/>
  <c r="M48" i="1" s="1"/>
  <c r="N48" i="1" s="1"/>
  <c r="H48" i="1"/>
  <c r="F28" i="2"/>
  <c r="F30" i="2" s="1"/>
  <c r="F36" i="2" l="1"/>
  <c r="V113" i="1"/>
  <c r="X113" i="1" s="1"/>
  <c r="R113" i="1"/>
  <c r="V60" i="1"/>
  <c r="X60" i="1" s="1"/>
  <c r="R60" i="1"/>
  <c r="T48" i="1"/>
  <c r="X48" i="1" s="1"/>
  <c r="R48" i="1"/>
  <c r="M126" i="1"/>
  <c r="N126" i="1" s="1"/>
  <c r="H126" i="1"/>
  <c r="M125" i="1"/>
  <c r="N125" i="1" s="1"/>
  <c r="M124" i="1"/>
  <c r="N124" i="1" s="1"/>
  <c r="H125" i="1"/>
  <c r="H124" i="1"/>
  <c r="F38" i="2" l="1"/>
  <c r="V126" i="1"/>
  <c r="X126" i="1" s="1"/>
  <c r="R126" i="1"/>
  <c r="V125" i="1"/>
  <c r="X125" i="1" s="1"/>
  <c r="R125" i="1"/>
  <c r="V124" i="1"/>
  <c r="X124" i="1" s="1"/>
  <c r="R124" i="1"/>
  <c r="X156" i="1" l="1"/>
  <c r="M153" i="1"/>
  <c r="H153" i="1"/>
  <c r="M152" i="1"/>
  <c r="H152" i="1"/>
  <c r="H151" i="1"/>
  <c r="M149" i="1"/>
  <c r="H149" i="1"/>
  <c r="M148" i="1"/>
  <c r="H148" i="1"/>
  <c r="M146" i="1"/>
  <c r="H146" i="1"/>
  <c r="Z143" i="1"/>
  <c r="M143" i="1"/>
  <c r="H143" i="1"/>
  <c r="Z142" i="1"/>
  <c r="M142" i="1"/>
  <c r="N142" i="1" s="1"/>
  <c r="X142" i="1" s="1"/>
  <c r="Z141" i="1"/>
  <c r="M141" i="1"/>
  <c r="N141" i="1" s="1"/>
  <c r="H141" i="1"/>
  <c r="Z139" i="1"/>
  <c r="M139" i="1"/>
  <c r="H139" i="1"/>
  <c r="Z138" i="1"/>
  <c r="M138" i="1"/>
  <c r="N138" i="1" s="1"/>
  <c r="H138" i="1"/>
  <c r="Z137" i="1"/>
  <c r="M137" i="1"/>
  <c r="H137" i="1"/>
  <c r="Z136" i="1"/>
  <c r="M136" i="1"/>
  <c r="N136" i="1" s="1"/>
  <c r="H136" i="1"/>
  <c r="Z134" i="1"/>
  <c r="M134" i="1"/>
  <c r="N134" i="1" s="1"/>
  <c r="H134" i="1"/>
  <c r="Z133" i="1"/>
  <c r="M133" i="1"/>
  <c r="H133" i="1"/>
  <c r="Z132" i="1"/>
  <c r="M132" i="1"/>
  <c r="N132" i="1" s="1"/>
  <c r="H132" i="1"/>
  <c r="Z131" i="1"/>
  <c r="M131" i="1"/>
  <c r="N131" i="1" s="1"/>
  <c r="V131" i="1" s="1"/>
  <c r="Z129" i="1"/>
  <c r="M129" i="1"/>
  <c r="H129" i="1"/>
  <c r="Z128" i="1"/>
  <c r="M128" i="1"/>
  <c r="N128" i="1" s="1"/>
  <c r="H128" i="1"/>
  <c r="Z127" i="1"/>
  <c r="M127" i="1"/>
  <c r="H127" i="1"/>
  <c r="Z123" i="1"/>
  <c r="M123" i="1"/>
  <c r="N123" i="1" s="1"/>
  <c r="H123" i="1"/>
  <c r="Z122" i="1"/>
  <c r="M122" i="1"/>
  <c r="H122" i="1"/>
  <c r="Z121" i="1"/>
  <c r="M121" i="1"/>
  <c r="N121" i="1" s="1"/>
  <c r="H121" i="1"/>
  <c r="Z120" i="1"/>
  <c r="M120" i="1"/>
  <c r="N120" i="1" s="1"/>
  <c r="V120" i="1" s="1"/>
  <c r="Z118" i="1"/>
  <c r="M118" i="1"/>
  <c r="H118" i="1"/>
  <c r="Z117" i="1"/>
  <c r="M117" i="1"/>
  <c r="N117" i="1" s="1"/>
  <c r="H117" i="1"/>
  <c r="Z116" i="1"/>
  <c r="M116" i="1"/>
  <c r="H116" i="1"/>
  <c r="Z115" i="1"/>
  <c r="M115" i="1"/>
  <c r="H115" i="1"/>
  <c r="Z114" i="1"/>
  <c r="M114" i="1"/>
  <c r="H114" i="1"/>
  <c r="Z112" i="1"/>
  <c r="M112" i="1"/>
  <c r="H112" i="1"/>
  <c r="Z111" i="1"/>
  <c r="M111" i="1"/>
  <c r="H111" i="1"/>
  <c r="Z110" i="1"/>
  <c r="M110" i="1"/>
  <c r="Z109" i="1"/>
  <c r="M109" i="1"/>
  <c r="H109" i="1"/>
  <c r="Z108" i="1"/>
  <c r="M108" i="1"/>
  <c r="H108" i="1"/>
  <c r="Z107" i="1"/>
  <c r="M107" i="1"/>
  <c r="H107" i="1"/>
  <c r="Z105" i="1"/>
  <c r="M105" i="1"/>
  <c r="Z103" i="1"/>
  <c r="M103" i="1"/>
  <c r="H103" i="1"/>
  <c r="Z102" i="1"/>
  <c r="M102" i="1"/>
  <c r="H102" i="1"/>
  <c r="Z101" i="1"/>
  <c r="M101" i="1"/>
  <c r="H101" i="1"/>
  <c r="Z100" i="1"/>
  <c r="M100" i="1"/>
  <c r="N100" i="1" s="1"/>
  <c r="X100" i="1" s="1"/>
  <c r="Z98" i="1"/>
  <c r="M98" i="1"/>
  <c r="H98" i="1"/>
  <c r="Z97" i="1"/>
  <c r="M97" i="1"/>
  <c r="N97" i="1" s="1"/>
  <c r="H97" i="1"/>
  <c r="Z96" i="1"/>
  <c r="M96" i="1"/>
  <c r="H96" i="1"/>
  <c r="Z95" i="1"/>
  <c r="M95" i="1"/>
  <c r="Z94" i="1"/>
  <c r="M94" i="1"/>
  <c r="H94" i="1"/>
  <c r="Z92" i="1"/>
  <c r="M92" i="1"/>
  <c r="H92" i="1"/>
  <c r="Z91" i="1"/>
  <c r="M91" i="1"/>
  <c r="Z90" i="1"/>
  <c r="M90" i="1"/>
  <c r="N90" i="1" s="1"/>
  <c r="X90" i="1" s="1"/>
  <c r="I88" i="1"/>
  <c r="M88" i="1" s="1"/>
  <c r="N88" i="1" s="1"/>
  <c r="V88" i="1" s="1"/>
  <c r="H88" i="1"/>
  <c r="I86" i="1"/>
  <c r="M86" i="1" s="1"/>
  <c r="H86" i="1"/>
  <c r="I85" i="1"/>
  <c r="M85" i="1" s="1"/>
  <c r="N85" i="1" s="1"/>
  <c r="V85" i="1" s="1"/>
  <c r="H85" i="1"/>
  <c r="I84" i="1"/>
  <c r="M84" i="1" s="1"/>
  <c r="N84" i="1" s="1"/>
  <c r="V84" i="1" s="1"/>
  <c r="H84" i="1"/>
  <c r="I83" i="1"/>
  <c r="M83" i="1" s="1"/>
  <c r="H83" i="1"/>
  <c r="I82" i="1"/>
  <c r="M82" i="1" s="1"/>
  <c r="N82" i="1" s="1"/>
  <c r="V82" i="1" s="1"/>
  <c r="H82" i="1"/>
  <c r="M81" i="1"/>
  <c r="N81" i="1" s="1"/>
  <c r="X81" i="1" s="1"/>
  <c r="I80" i="1"/>
  <c r="M80" i="1" s="1"/>
  <c r="N80" i="1" s="1"/>
  <c r="H80" i="1"/>
  <c r="I79" i="1"/>
  <c r="M79" i="1" s="1"/>
  <c r="H79" i="1"/>
  <c r="I78" i="1"/>
  <c r="M78" i="1" s="1"/>
  <c r="H78" i="1"/>
  <c r="I77" i="1"/>
  <c r="M77" i="1" s="1"/>
  <c r="H77" i="1"/>
  <c r="M76" i="1"/>
  <c r="N76" i="1" s="1"/>
  <c r="X76" i="1" s="1"/>
  <c r="I75" i="1"/>
  <c r="M75" i="1" s="1"/>
  <c r="H75" i="1"/>
  <c r="I74" i="1"/>
  <c r="M74" i="1" s="1"/>
  <c r="N74" i="1" s="1"/>
  <c r="V74" i="1" s="1"/>
  <c r="H74" i="1"/>
  <c r="M73" i="1"/>
  <c r="N73" i="1" s="1"/>
  <c r="X73" i="1" s="1"/>
  <c r="I72" i="1"/>
  <c r="M72" i="1" s="1"/>
  <c r="N72" i="1" s="1"/>
  <c r="H72" i="1"/>
  <c r="M71" i="1"/>
  <c r="N71" i="1" s="1"/>
  <c r="X71" i="1" s="1"/>
  <c r="I69" i="1"/>
  <c r="M69" i="1" s="1"/>
  <c r="H69" i="1"/>
  <c r="I68" i="1"/>
  <c r="M68" i="1" s="1"/>
  <c r="H68" i="1"/>
  <c r="M67" i="1"/>
  <c r="N67" i="1" s="1"/>
  <c r="X67" i="1" s="1"/>
  <c r="I65" i="1"/>
  <c r="M65" i="1" s="1"/>
  <c r="H65" i="1"/>
  <c r="M64" i="1"/>
  <c r="N64" i="1" s="1"/>
  <c r="X64" i="1" s="1"/>
  <c r="I63" i="1"/>
  <c r="M63" i="1" s="1"/>
  <c r="H63" i="1"/>
  <c r="I62" i="1"/>
  <c r="M62" i="1" s="1"/>
  <c r="H62" i="1"/>
  <c r="M61" i="1"/>
  <c r="N61" i="1" s="1"/>
  <c r="X61" i="1" s="1"/>
  <c r="I59" i="1"/>
  <c r="M59" i="1" s="1"/>
  <c r="N59" i="1" s="1"/>
  <c r="V59" i="1" s="1"/>
  <c r="H59" i="1"/>
  <c r="I58" i="1"/>
  <c r="M58" i="1" s="1"/>
  <c r="H58" i="1"/>
  <c r="I57" i="1"/>
  <c r="M57" i="1" s="1"/>
  <c r="N57" i="1" s="1"/>
  <c r="H57" i="1"/>
  <c r="M56" i="1"/>
  <c r="N56" i="1" s="1"/>
  <c r="X56" i="1" s="1"/>
  <c r="M55" i="1"/>
  <c r="N55" i="1" s="1"/>
  <c r="X55" i="1" s="1"/>
  <c r="I54" i="1"/>
  <c r="M54" i="1" s="1"/>
  <c r="H54" i="1"/>
  <c r="I53" i="1"/>
  <c r="M53" i="1" s="1"/>
  <c r="N53" i="1" s="1"/>
  <c r="U53" i="1" s="1"/>
  <c r="H53" i="1"/>
  <c r="I52" i="1"/>
  <c r="H52" i="1"/>
  <c r="M51" i="1"/>
  <c r="N51" i="1" s="1"/>
  <c r="X51" i="1" s="1"/>
  <c r="M50" i="1"/>
  <c r="N50" i="1" s="1"/>
  <c r="X50" i="1" s="1"/>
  <c r="I49" i="1"/>
  <c r="M49" i="1" s="1"/>
  <c r="N49" i="1" s="1"/>
  <c r="H49" i="1"/>
  <c r="I47" i="1"/>
  <c r="M47" i="1" s="1"/>
  <c r="H47" i="1"/>
  <c r="I46" i="1"/>
  <c r="M46" i="1" s="1"/>
  <c r="H46" i="1"/>
  <c r="M45" i="1"/>
  <c r="N45" i="1" s="1"/>
  <c r="X45" i="1" s="1"/>
  <c r="I44" i="1"/>
  <c r="M44" i="1" s="1"/>
  <c r="N44" i="1" s="1"/>
  <c r="T44" i="1" s="1"/>
  <c r="H44" i="1"/>
  <c r="I43" i="1"/>
  <c r="M43" i="1" s="1"/>
  <c r="H43" i="1"/>
  <c r="I42" i="1"/>
  <c r="M42" i="1" s="1"/>
  <c r="N42" i="1" s="1"/>
  <c r="T42" i="1" s="1"/>
  <c r="H42" i="1"/>
  <c r="I41" i="1"/>
  <c r="M41" i="1" s="1"/>
  <c r="N41" i="1" s="1"/>
  <c r="T41" i="1" s="1"/>
  <c r="H41" i="1"/>
  <c r="I40" i="1"/>
  <c r="M40" i="1" s="1"/>
  <c r="H40" i="1"/>
  <c r="X39" i="1"/>
  <c r="M39" i="1"/>
  <c r="R39" i="1" s="1"/>
  <c r="X38" i="1"/>
  <c r="M38" i="1"/>
  <c r="R38" i="1" s="1"/>
  <c r="X37" i="1"/>
  <c r="M37" i="1"/>
  <c r="R37" i="1" s="1"/>
  <c r="X36" i="1"/>
  <c r="M36" i="1"/>
  <c r="R36" i="1" s="1"/>
  <c r="I35" i="1"/>
  <c r="M35" i="1" s="1"/>
  <c r="H35" i="1"/>
  <c r="M34" i="1"/>
  <c r="N34" i="1" s="1"/>
  <c r="X34" i="1" s="1"/>
  <c r="L30" i="1"/>
  <c r="I30" i="1"/>
  <c r="H30" i="1"/>
  <c r="L27" i="1"/>
  <c r="I27" i="1"/>
  <c r="H27" i="1"/>
  <c r="L26" i="1"/>
  <c r="I26" i="1"/>
  <c r="H26" i="1"/>
  <c r="L23" i="1"/>
  <c r="I23" i="1"/>
  <c r="H23" i="1"/>
  <c r="L22" i="1"/>
  <c r="I22" i="1"/>
  <c r="H22" i="1"/>
  <c r="X21" i="1"/>
  <c r="L21" i="1"/>
  <c r="I21" i="1"/>
  <c r="H21" i="1"/>
  <c r="X20" i="1"/>
  <c r="J20" i="1"/>
  <c r="I20" i="1"/>
  <c r="H20" i="1"/>
  <c r="M18" i="1"/>
  <c r="I17" i="1"/>
  <c r="H17" i="1"/>
  <c r="X13" i="1"/>
  <c r="I13" i="1"/>
  <c r="M13" i="1" s="1"/>
  <c r="J52" i="1" l="1"/>
  <c r="M52" i="1" s="1"/>
  <c r="M26" i="1"/>
  <c r="N26" i="1" s="1"/>
  <c r="R26" i="1" s="1"/>
  <c r="M21" i="1"/>
  <c r="O21" i="1" s="1"/>
  <c r="R21" i="1" s="1"/>
  <c r="M22" i="1"/>
  <c r="O22" i="1" s="1"/>
  <c r="R22" i="1" s="1"/>
  <c r="R76" i="1"/>
  <c r="M20" i="1"/>
  <c r="O20" i="1" s="1"/>
  <c r="R20" i="1" s="1"/>
  <c r="M27" i="1"/>
  <c r="N27" i="1" s="1"/>
  <c r="X27" i="1" s="1"/>
  <c r="R55" i="1"/>
  <c r="R56" i="1"/>
  <c r="R61" i="1"/>
  <c r="R71" i="1"/>
  <c r="R120" i="1"/>
  <c r="R131" i="1"/>
  <c r="R45" i="1"/>
  <c r="R64" i="1"/>
  <c r="R67" i="1"/>
  <c r="R90" i="1"/>
  <c r="R100" i="1"/>
  <c r="N69" i="1"/>
  <c r="V69" i="1" s="1"/>
  <c r="X69" i="1" s="1"/>
  <c r="N79" i="1"/>
  <c r="V79" i="1" s="1"/>
  <c r="X79" i="1" s="1"/>
  <c r="N47" i="1"/>
  <c r="T47" i="1" s="1"/>
  <c r="X47" i="1" s="1"/>
  <c r="N63" i="1"/>
  <c r="V63" i="1" s="1"/>
  <c r="X63" i="1" s="1"/>
  <c r="N77" i="1"/>
  <c r="V77" i="1" s="1"/>
  <c r="X77" i="1" s="1"/>
  <c r="R59" i="1"/>
  <c r="R84" i="1"/>
  <c r="R85" i="1"/>
  <c r="R88" i="1"/>
  <c r="R41" i="1"/>
  <c r="R44" i="1"/>
  <c r="M23" i="1"/>
  <c r="O23" i="1" s="1"/>
  <c r="M17" i="1"/>
  <c r="N17" i="1" s="1"/>
  <c r="N18" i="1"/>
  <c r="R34" i="1"/>
  <c r="S35" i="1"/>
  <c r="S1" i="1" s="1"/>
  <c r="N35" i="1"/>
  <c r="X42" i="1"/>
  <c r="X53" i="1"/>
  <c r="X74" i="1"/>
  <c r="X82" i="1"/>
  <c r="N91" i="1"/>
  <c r="X91" i="1" s="1"/>
  <c r="N94" i="1"/>
  <c r="R94" i="1" s="1"/>
  <c r="N96" i="1"/>
  <c r="N98" i="1"/>
  <c r="N101" i="1"/>
  <c r="R101" i="1" s="1"/>
  <c r="N103" i="1"/>
  <c r="R103" i="1" s="1"/>
  <c r="N107" i="1"/>
  <c r="R107" i="1" s="1"/>
  <c r="N109" i="1"/>
  <c r="R109" i="1" s="1"/>
  <c r="N111" i="1"/>
  <c r="R111" i="1" s="1"/>
  <c r="N114" i="1"/>
  <c r="R114" i="1" s="1"/>
  <c r="N137" i="1"/>
  <c r="N148" i="1"/>
  <c r="N152" i="1"/>
  <c r="X152" i="1" s="1"/>
  <c r="N153" i="1"/>
  <c r="R153" i="1" s="1"/>
  <c r="N40" i="1"/>
  <c r="X41" i="1"/>
  <c r="R42" i="1"/>
  <c r="N43" i="1"/>
  <c r="X44" i="1"/>
  <c r="N46" i="1"/>
  <c r="R49" i="1"/>
  <c r="T49" i="1"/>
  <c r="X49" i="1" s="1"/>
  <c r="R50" i="1"/>
  <c r="R51" i="1"/>
  <c r="R53" i="1"/>
  <c r="N54" i="1"/>
  <c r="R57" i="1"/>
  <c r="V57" i="1"/>
  <c r="X57" i="1" s="1"/>
  <c r="N58" i="1"/>
  <c r="X59" i="1"/>
  <c r="N62" i="1"/>
  <c r="R62" i="1" s="1"/>
  <c r="N65" i="1"/>
  <c r="N68" i="1"/>
  <c r="R68" i="1" s="1"/>
  <c r="R72" i="1"/>
  <c r="V72" i="1"/>
  <c r="X72" i="1" s="1"/>
  <c r="R73" i="1"/>
  <c r="R74" i="1"/>
  <c r="N75" i="1"/>
  <c r="R75" i="1" s="1"/>
  <c r="N78" i="1"/>
  <c r="R80" i="1"/>
  <c r="V80" i="1"/>
  <c r="X80" i="1" s="1"/>
  <c r="R81" i="1"/>
  <c r="R82" i="1"/>
  <c r="N83" i="1"/>
  <c r="X84" i="1"/>
  <c r="X85" i="1"/>
  <c r="N86" i="1"/>
  <c r="X88" i="1"/>
  <c r="N92" i="1"/>
  <c r="N95" i="1"/>
  <c r="X95" i="1" s="1"/>
  <c r="V97" i="1"/>
  <c r="X97" i="1" s="1"/>
  <c r="N102" i="1"/>
  <c r="N105" i="1"/>
  <c r="N108" i="1"/>
  <c r="N110" i="1"/>
  <c r="N112" i="1"/>
  <c r="N115" i="1"/>
  <c r="N116" i="1"/>
  <c r="V117" i="1"/>
  <c r="X117" i="1" s="1"/>
  <c r="V121" i="1"/>
  <c r="X121" i="1" s="1"/>
  <c r="V123" i="1"/>
  <c r="X123" i="1" s="1"/>
  <c r="V128" i="1"/>
  <c r="X128" i="1" s="1"/>
  <c r="V132" i="1"/>
  <c r="X132" i="1" s="1"/>
  <c r="V134" i="1"/>
  <c r="X134" i="1" s="1"/>
  <c r="N139" i="1"/>
  <c r="R139" i="1" s="1"/>
  <c r="R97" i="1"/>
  <c r="N118" i="1"/>
  <c r="N122" i="1"/>
  <c r="N127" i="1"/>
  <c r="N129" i="1"/>
  <c r="N133" i="1"/>
  <c r="V136" i="1"/>
  <c r="X136" i="1" s="1"/>
  <c r="V138" i="1"/>
  <c r="X138" i="1" s="1"/>
  <c r="T141" i="1"/>
  <c r="X141" i="1" s="1"/>
  <c r="R117" i="1"/>
  <c r="X120" i="1"/>
  <c r="R121" i="1"/>
  <c r="R123" i="1"/>
  <c r="R128" i="1"/>
  <c r="X131" i="1"/>
  <c r="R132" i="1"/>
  <c r="R134" i="1"/>
  <c r="R136" i="1"/>
  <c r="R138" i="1"/>
  <c r="R141" i="1"/>
  <c r="N143" i="1"/>
  <c r="N149" i="1"/>
  <c r="R142" i="1"/>
  <c r="N146" i="1"/>
  <c r="N151" i="1"/>
  <c r="R151" i="1" s="1"/>
  <c r="N52" i="1" l="1"/>
  <c r="U52" i="1" s="1"/>
  <c r="P23" i="1"/>
  <c r="P1" i="1" s="1"/>
  <c r="X35" i="1"/>
  <c r="R27" i="1"/>
  <c r="R47" i="1"/>
  <c r="R79" i="1"/>
  <c r="R77" i="1"/>
  <c r="R69" i="1"/>
  <c r="R63" i="1"/>
  <c r="R152" i="1"/>
  <c r="R35" i="1"/>
  <c r="W149" i="1"/>
  <c r="X149" i="1" s="1"/>
  <c r="V143" i="1"/>
  <c r="X143" i="1" s="1"/>
  <c r="V133" i="1"/>
  <c r="X133" i="1" s="1"/>
  <c r="V129" i="1"/>
  <c r="X129" i="1" s="1"/>
  <c r="V127" i="1"/>
  <c r="X127" i="1" s="1"/>
  <c r="V122" i="1"/>
  <c r="X122" i="1" s="1"/>
  <c r="V118" i="1"/>
  <c r="X118" i="1" s="1"/>
  <c r="V116" i="1"/>
  <c r="X116" i="1" s="1"/>
  <c r="V115" i="1"/>
  <c r="X115" i="1" s="1"/>
  <c r="V112" i="1"/>
  <c r="X112" i="1" s="1"/>
  <c r="V110" i="1"/>
  <c r="X110" i="1" s="1"/>
  <c r="V108" i="1"/>
  <c r="X108" i="1" s="1"/>
  <c r="V105" i="1"/>
  <c r="X105" i="1" s="1"/>
  <c r="V102" i="1"/>
  <c r="X102" i="1" s="1"/>
  <c r="T92" i="1"/>
  <c r="X92" i="1" s="1"/>
  <c r="V86" i="1"/>
  <c r="X86" i="1" s="1"/>
  <c r="V83" i="1"/>
  <c r="X83" i="1" s="1"/>
  <c r="V78" i="1"/>
  <c r="X78" i="1" s="1"/>
  <c r="U54" i="1"/>
  <c r="X54" i="1" s="1"/>
  <c r="T46" i="1"/>
  <c r="X46" i="1" s="1"/>
  <c r="T43" i="1"/>
  <c r="X43" i="1" s="1"/>
  <c r="T148" i="1"/>
  <c r="X148" i="1" s="1"/>
  <c r="V137" i="1"/>
  <c r="X137" i="1" s="1"/>
  <c r="T98" i="1"/>
  <c r="X98" i="1" s="1"/>
  <c r="V96" i="1"/>
  <c r="X96" i="1" s="1"/>
  <c r="R86" i="1"/>
  <c r="R83" i="1"/>
  <c r="R54" i="1"/>
  <c r="R43" i="1"/>
  <c r="V18" i="1"/>
  <c r="X18" i="1" s="1"/>
  <c r="V17" i="1"/>
  <c r="V151" i="1"/>
  <c r="X151" i="1" s="1"/>
  <c r="W146" i="1"/>
  <c r="R149" i="1"/>
  <c r="R143" i="1"/>
  <c r="R133" i="1"/>
  <c r="R129" i="1"/>
  <c r="R127" i="1"/>
  <c r="R122" i="1"/>
  <c r="R118" i="1"/>
  <c r="V139" i="1"/>
  <c r="X139" i="1" s="1"/>
  <c r="R116" i="1"/>
  <c r="R115" i="1"/>
  <c r="R112" i="1"/>
  <c r="R110" i="1"/>
  <c r="R108" i="1"/>
  <c r="R105" i="1"/>
  <c r="R102" i="1"/>
  <c r="R95" i="1"/>
  <c r="R92" i="1"/>
  <c r="V75" i="1"/>
  <c r="X75" i="1" s="1"/>
  <c r="V68" i="1"/>
  <c r="X68" i="1" s="1"/>
  <c r="V65" i="1"/>
  <c r="X65" i="1" s="1"/>
  <c r="V62" i="1"/>
  <c r="X62" i="1" s="1"/>
  <c r="V58" i="1"/>
  <c r="X58" i="1" s="1"/>
  <c r="T40" i="1"/>
  <c r="X40" i="1" s="1"/>
  <c r="V153" i="1"/>
  <c r="X153" i="1" s="1"/>
  <c r="R148" i="1"/>
  <c r="R146" i="1"/>
  <c r="R137" i="1"/>
  <c r="V114" i="1"/>
  <c r="X114" i="1" s="1"/>
  <c r="V111" i="1"/>
  <c r="X111" i="1" s="1"/>
  <c r="V109" i="1"/>
  <c r="X109" i="1" s="1"/>
  <c r="V107" i="1"/>
  <c r="X107" i="1" s="1"/>
  <c r="T103" i="1"/>
  <c r="X103" i="1" s="1"/>
  <c r="V101" i="1"/>
  <c r="X101" i="1" s="1"/>
  <c r="R98" i="1"/>
  <c r="R96" i="1"/>
  <c r="V94" i="1"/>
  <c r="X94" i="1" s="1"/>
  <c r="R91" i="1"/>
  <c r="R78" i="1"/>
  <c r="R65" i="1"/>
  <c r="R58" i="1"/>
  <c r="R46" i="1"/>
  <c r="R40" i="1"/>
  <c r="R18" i="1"/>
  <c r="R17" i="1"/>
  <c r="V26" i="1"/>
  <c r="X26" i="1" s="1"/>
  <c r="O1" i="1"/>
  <c r="R23" i="1" l="1"/>
  <c r="X52" i="1"/>
  <c r="R52" i="1"/>
  <c r="W1" i="1"/>
  <c r="T1" i="1"/>
  <c r="X146" i="1"/>
  <c r="X17" i="1"/>
  <c r="U1" i="1"/>
  <c r="M1" i="1" l="1"/>
  <c r="N1" i="1" l="1"/>
  <c r="Y1" i="1" s="1"/>
  <c r="R1" i="1" l="1"/>
  <c r="V1" i="1" l="1"/>
  <c r="I24" i="1"/>
  <c r="M144" i="1"/>
  <c r="N144" i="1" l="1"/>
  <c r="R144" i="1" s="1"/>
  <c r="K30" i="1" l="1"/>
  <c r="I1" i="1"/>
  <c r="M30" i="1" l="1"/>
  <c r="J155" i="1"/>
  <c r="K1" i="1"/>
  <c r="J1" i="1" l="1"/>
  <c r="K2" i="1" s="1"/>
  <c r="M155" i="1"/>
  <c r="N30" i="1"/>
  <c r="V30" i="1" s="1"/>
  <c r="X30" i="1" s="1"/>
  <c r="R30" i="1"/>
  <c r="N155" i="1" l="1"/>
  <c r="X155" i="1" s="1"/>
  <c r="R155" i="1" l="1"/>
  <c r="D2" i="1"/>
</calcChain>
</file>

<file path=xl/sharedStrings.xml><?xml version="1.0" encoding="utf-8"?>
<sst xmlns="http://schemas.openxmlformats.org/spreadsheetml/2006/main" count="651" uniqueCount="376">
  <si>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</si>
  <si>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</si>
  <si>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</si>
  <si>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</si>
  <si>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</si>
  <si>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</si>
  <si>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</si>
  <si>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</si>
  <si>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</si>
  <si>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</si>
  <si>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</si>
  <si>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</si>
  <si>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</si>
  <si>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</si>
  <si>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</si>
  <si>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</si>
  <si>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Mapeo</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</si>
  <si>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</si>
  <si>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</si>
  <si>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</si>
  <si>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</si>
  <si>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</si>
  <si>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</si>
  <si>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</si>
  <si>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</si>
  <si>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</si>
  <si>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</si>
  <si>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</si>
  <si>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</si>
  <si>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</si>
  <si>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</si>
  <si>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t>
  </si>
  <si>
    <t>ACTIVOS</t>
  </si>
  <si>
    <t>A</t>
  </si>
  <si>
    <t>B</t>
  </si>
  <si>
    <t>C</t>
  </si>
  <si>
    <t>D</t>
  </si>
  <si>
    <t>(A+B-C-D)</t>
  </si>
  <si>
    <t>0001</t>
  </si>
  <si>
    <t>Caja chica</t>
  </si>
  <si>
    <t>Efectivo y equivalente de efectivo</t>
  </si>
  <si>
    <t>0005</t>
  </si>
  <si>
    <t>Material gastable</t>
  </si>
  <si>
    <t>AOP</t>
  </si>
  <si>
    <t>0006</t>
  </si>
  <si>
    <t>Pagos anticipados</t>
  </si>
  <si>
    <t>0012</t>
  </si>
  <si>
    <t>Mobiliarios y equipos de oficina</t>
  </si>
  <si>
    <t>AINV</t>
  </si>
  <si>
    <t>Depreciación acumulada</t>
  </si>
  <si>
    <t>0013</t>
  </si>
  <si>
    <t>Intangibles</t>
  </si>
  <si>
    <t>Amortización</t>
  </si>
  <si>
    <t>PASIVOS</t>
  </si>
  <si>
    <t>0016</t>
  </si>
  <si>
    <t>Cuentas por pagar</t>
  </si>
  <si>
    <t>0019</t>
  </si>
  <si>
    <t>Retenciones y acumulaciones por pagar</t>
  </si>
  <si>
    <t>ACTIVOS NETO/PATRIMONIO</t>
  </si>
  <si>
    <t>0033</t>
  </si>
  <si>
    <t>Resultado acumulado</t>
  </si>
  <si>
    <t>0032</t>
  </si>
  <si>
    <t>Resultado del período</t>
  </si>
  <si>
    <t>Ajustes</t>
  </si>
  <si>
    <t>INGRESOS</t>
  </si>
  <si>
    <t>0037</t>
  </si>
  <si>
    <t>Ingresos</t>
  </si>
  <si>
    <t>GASTOS</t>
  </si>
  <si>
    <t>SERVICIOS PERSONALES</t>
  </si>
  <si>
    <t>REMUNERACIONES</t>
  </si>
  <si>
    <t>0039</t>
  </si>
  <si>
    <t>0010</t>
  </si>
  <si>
    <t>Sueldos fijos</t>
  </si>
  <si>
    <t>0011</t>
  </si>
  <si>
    <t>Sueldos al personal contratado y/o igualado</t>
  </si>
  <si>
    <t>Sueldo anual no. 13</t>
  </si>
  <si>
    <t>2.1.1.5.01</t>
  </si>
  <si>
    <t>Prestaciones económicas</t>
  </si>
  <si>
    <t>0014</t>
  </si>
  <si>
    <t>Proporción de vacaciones no disfrutadas</t>
  </si>
  <si>
    <t>SOBRESUELDOS</t>
  </si>
  <si>
    <t>0015</t>
  </si>
  <si>
    <t>Compensación por horas extraordinarias</t>
  </si>
  <si>
    <t>Compensación por servicio de seguridad</t>
  </si>
  <si>
    <t>0017</t>
  </si>
  <si>
    <t>Bono por desempeño</t>
  </si>
  <si>
    <t>GRATIFICACIONES Y BONIFICACIONES</t>
  </si>
  <si>
    <t>0018</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</si>
  <si>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</si>
  <si>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</si>
  <si>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</si>
  <si>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</si>
  <si>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</si>
  <si>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</si>
  <si>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0044</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</si>
  <si>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</si>
  <si>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</si>
  <si>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</si>
  <si>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</si>
  <si>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</si>
  <si>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</si>
  <si>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</si>
  <si>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</si>
  <si>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</si>
  <si>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</si>
  <si>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</si>
  <si>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</si>
  <si>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</si>
  <si>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</si>
  <si>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</si>
  <si>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2.2.6.3.01</t>
  </si>
  <si>
    <t>Seguro de personas</t>
  </si>
  <si>
    <t>CONSERV., REPS. MENORES E INSTALACIONES TEMP.</t>
  </si>
  <si>
    <t>Servicios especiales de mantenimiento y reparación</t>
  </si>
  <si>
    <t>Mant. y rep. De equipo de oficina y muebles</t>
  </si>
  <si>
    <t>2.2.7.2.05</t>
  </si>
  <si>
    <t>Mant. y rep. De equipo de comunicación</t>
  </si>
  <si>
    <t>Mant. y rep. De equipo de transporte, tracción y elevación</t>
  </si>
  <si>
    <t xml:space="preserve">OTROS SERVICIOS NO PERSONALES </t>
  </si>
  <si>
    <t>Comisiones y gastos bancarios</t>
  </si>
  <si>
    <t>2.2.8.3.01</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</si>
  <si>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</si>
  <si>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</si>
  <si>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</si>
  <si>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</si>
  <si>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</si>
  <si>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</si>
  <si>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</si>
  <si>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2.3.1.1.01</t>
  </si>
  <si>
    <t>Alimentos y bebidas para personas</t>
  </si>
  <si>
    <t>0041</t>
  </si>
  <si>
    <t>2.3.1.3.03</t>
  </si>
  <si>
    <t>Productos forestales</t>
  </si>
  <si>
    <t>TEXTILES Y VESTUARIOS</t>
  </si>
  <si>
    <t>2.3.2.1.01</t>
  </si>
  <si>
    <t>Hilados y telas</t>
  </si>
  <si>
    <t>2.3.2.2.01</t>
  </si>
  <si>
    <t>Acabados textiles</t>
  </si>
  <si>
    <t>2.3.2.3.01</t>
  </si>
  <si>
    <t>Prendas de vestir</t>
  </si>
  <si>
    <t>PRODUCTOS DE PAPEL, CARTÓN E IMPRESO</t>
  </si>
  <si>
    <t>2.3.3.2.01</t>
  </si>
  <si>
    <t>Productos de papel y cartón</t>
  </si>
  <si>
    <t>2.3.3.3.01</t>
  </si>
  <si>
    <t>Productos de artes gráficas</t>
  </si>
  <si>
    <t>2.3.4.1.01</t>
  </si>
  <si>
    <t>Productos medicinales para uso humano</t>
  </si>
  <si>
    <t>PRODUCTOS DE CUERO, CAUCHO Y PLÁSTICOS</t>
  </si>
  <si>
    <t>2.3.5.2.01</t>
  </si>
  <si>
    <t>Artículos de cuero</t>
  </si>
  <si>
    <t>2.3.5.4.01</t>
  </si>
  <si>
    <t>Artículos de caucho</t>
  </si>
  <si>
    <t>2.3.5.5.01</t>
  </si>
  <si>
    <t>Artículos de plástico</t>
  </si>
  <si>
    <t>PRODUCTOS DE MINERALES, METÁLICOS Y NO METÁLICOS</t>
  </si>
  <si>
    <t>2.3.6.1.01</t>
  </si>
  <si>
    <t>Productos de cemento</t>
  </si>
  <si>
    <t>2.3.6.1.04</t>
  </si>
  <si>
    <t>Productos de yeso</t>
  </si>
  <si>
    <t>2.3.6.2.01</t>
  </si>
  <si>
    <t>Productos de vidrio</t>
  </si>
  <si>
    <t>2.3.6.3.01</t>
  </si>
  <si>
    <t>Productos ferrosos</t>
  </si>
  <si>
    <t>Herramientas menores</t>
  </si>
  <si>
    <t>2.3.6.3.06</t>
  </si>
  <si>
    <t>Accesorios de metal</t>
  </si>
  <si>
    <t>Piedra, arcilla y arena</t>
  </si>
  <si>
    <t>COMBUSTIBLES, LUBRICANTES, PRODUCTOS QUÍMICOS Y CONEXOS</t>
  </si>
  <si>
    <t>2.3.7.1.01</t>
  </si>
  <si>
    <t>Gasolina</t>
  </si>
  <si>
    <t>2.3.7.1.02</t>
  </si>
  <si>
    <t>Gasoil</t>
  </si>
  <si>
    <t>Aceites y grasas</t>
  </si>
  <si>
    <t>2.3.7.2.03</t>
  </si>
  <si>
    <t>Productos químicos de laboratorio y de uso personal</t>
  </si>
  <si>
    <t>2.3.7.2.05</t>
  </si>
  <si>
    <t>Insecticidas, fumigantes y otros</t>
  </si>
  <si>
    <t>2.3.7.2.06</t>
  </si>
  <si>
    <t>Pinturas, lacas, barnices, diluyentes y absorbentes para pinturas</t>
  </si>
  <si>
    <t>PRODUCTOS Y ÚTILES VARIOS</t>
  </si>
  <si>
    <t>2.3.9.1.01</t>
  </si>
  <si>
    <t>Material para limpieza</t>
  </si>
  <si>
    <t>2.3.9.2.01</t>
  </si>
  <si>
    <t>Útiles de escritorio, oficina e informática </t>
  </si>
  <si>
    <t>2.3.9.3.01</t>
  </si>
  <si>
    <t>Útiles menores médico quirurgicos</t>
  </si>
  <si>
    <t>2.3.9.6.01</t>
  </si>
  <si>
    <t>Productos eléctricos y afines</t>
  </si>
  <si>
    <t>2.3.9.7.01</t>
  </si>
  <si>
    <t xml:space="preserve">Productos y utiles veterinarios </t>
  </si>
  <si>
    <t>2.3.9.8.01</t>
  </si>
  <si>
    <t>Otros repuestos y accesorios menores</t>
  </si>
  <si>
    <t>2.3.9.9.01</t>
  </si>
  <si>
    <t>Productos y útiles varios</t>
  </si>
  <si>
    <t>Productos y Utiles Varios  n.i.p</t>
  </si>
  <si>
    <t>2.3.9.9.02</t>
  </si>
  <si>
    <t>Bonos para útiles diversos</t>
  </si>
  <si>
    <t xml:space="preserve">2.3.9.5.01 </t>
  </si>
  <si>
    <t>Útiles de cocina y comedor</t>
  </si>
  <si>
    <t>TRANSFERENCIAS CORRIENTES</t>
  </si>
  <si>
    <t>0040</t>
  </si>
  <si>
    <t>2.4.1.2.02</t>
  </si>
  <si>
    <t>Ayudas y donaciones ocacionales a hogares y personas</t>
  </si>
  <si>
    <t>2.4.1.4.01</t>
  </si>
  <si>
    <t>Becas nacionales</t>
  </si>
  <si>
    <t>2.4.1.6.01</t>
  </si>
  <si>
    <t>Transferencias corrientes a asociaciones sin fines de lucro</t>
  </si>
  <si>
    <t>0042</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</si>
  <si>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</si>
  <si>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</si>
  <si>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</si>
  <si>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</si>
  <si>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</si>
  <si>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</si>
  <si>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</si>
  <si>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</si>
  <si>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</si>
  <si>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</si>
  <si>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</si>
  <si>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</si>
  <si>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</si>
  <si>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</si>
  <si>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</si>
  <si>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</si>
  <si>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</si>
  <si>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</si>
  <si>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</si>
  <si>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</si>
  <si>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</si>
  <si>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</si>
  <si>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Rendimiento Financiero</t>
  </si>
  <si>
    <t>Transferencias</t>
  </si>
  <si>
    <t>Total ingresos</t>
  </si>
  <si>
    <t>Sueldos, salarios y beneficios a empleados</t>
  </si>
  <si>
    <t>Suministros y materiales para consumo</t>
  </si>
  <si>
    <t>Gasto de depreciación y amortización</t>
  </si>
  <si>
    <t>Otros gastos</t>
  </si>
  <si>
    <t>Total gastos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</si>
  <si>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</si>
  <si>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</si>
  <si>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</si>
  <si>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</si>
  <si>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</si>
  <si>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</si>
  <si>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</si>
  <si>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</si>
  <si>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</si>
  <si>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</si>
  <si>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</si>
  <si>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</si>
  <si>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Flujos de efectivo de las actividades de inversión (AINV)</t>
  </si>
  <si>
    <t>Otros cobros</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</si>
  <si>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</si>
  <si>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</si>
  <si>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</si>
  <si>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</si>
  <si>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</si>
  <si>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</si>
  <si>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Diferencia para control debe ser cero (0)</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</si>
  <si>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</si>
  <si>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</si>
  <si>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</si>
  <si>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</si>
  <si>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</si>
  <si>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</si>
  <si>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</si>
  <si>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</si>
  <si>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</si>
  <si>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</si>
  <si>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Al 31 de diciembre de 2018 y 2017</t>
  </si>
  <si>
    <t>Del ejercicio terminado al 31 de diciembre del 2018 y 2017</t>
  </si>
  <si>
    <t>Del ejercicio terminado al 31 de diciembre de 2018 y 2017</t>
  </si>
  <si>
    <t>Banco de Reservas (cuenta No. 160-300070-1)</t>
  </si>
  <si>
    <t>Kerosen</t>
  </si>
  <si>
    <t>Gas GLP</t>
  </si>
  <si>
    <t>Lubricantes</t>
  </si>
  <si>
    <t>2.3.1.2</t>
  </si>
  <si>
    <t>Alimentos para animales</t>
  </si>
  <si>
    <t>Compensacion por resultados</t>
  </si>
  <si>
    <t>Agua potable</t>
  </si>
  <si>
    <t>Recoleccion de residuos solidos</t>
  </si>
  <si>
    <t>Calzados</t>
  </si>
  <si>
    <t>Productos medicinales para uso veterinarios</t>
  </si>
  <si>
    <t>Gomas</t>
  </si>
  <si>
    <t>2.3.5.2</t>
  </si>
  <si>
    <t>2.3.6.2</t>
  </si>
  <si>
    <t>Flete</t>
  </si>
  <si>
    <t>Obras en proceso</t>
  </si>
  <si>
    <t>Saldo al 31 de diciembre de 2017</t>
  </si>
  <si>
    <t>Saldo al 31 de Diciembre de 2018</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</si>
  <si>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</si>
  <si>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</si>
  <si>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</si>
  <si>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</si>
  <si>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</si>
  <si>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</si>
  <si>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</si>
  <si>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</si>
  <si>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</si>
  <si>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</si>
  <si>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Saldo al 31 de diciembre de 2016</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</si>
  <si>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</si>
  <si>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</si>
  <si>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</si>
  <si>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</si>
  <si>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</si>
  <si>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</si>
  <si>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</si>
  <si>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</si>
  <si>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</si>
  <si>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</si>
  <si>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</si>
  <si>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</si>
  <si>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</si>
  <si>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</si>
  <si>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</si>
  <si>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</si>
  <si>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</si>
  <si>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Durante el Año Terminado el 31 de diciembre de 2018</t>
  </si>
  <si>
    <t xml:space="preserve">            Licda. Hilda Gonzalez.</t>
  </si>
  <si>
    <t>Enacargada Administrativa y Financiera</t>
  </si>
  <si>
    <t xml:space="preserve">      Encargada Administrativa y Financiera</t>
  </si>
  <si>
    <t xml:space="preserve">                       Licda. Hilda González</t>
  </si>
  <si>
    <t xml:space="preserve">                                ____________________________                    </t>
  </si>
  <si>
    <t xml:space="preserve">                                  Directora General</t>
  </si>
  <si>
    <t xml:space="preserve">                                                            Directora General</t>
  </si>
  <si>
    <t xml:space="preserve">                                        Directora General</t>
  </si>
  <si>
    <t xml:space="preserve">Efectivo y equivalentes de efectivo </t>
  </si>
  <si>
    <t xml:space="preserve">Inventarios </t>
  </si>
  <si>
    <t xml:space="preserve">Pagos Anticipados </t>
  </si>
  <si>
    <t xml:space="preserve">Propiedad planta y equipo Neto </t>
  </si>
  <si>
    <t>Cuentas por pagar a corto plazo</t>
  </si>
  <si>
    <t xml:space="preserve">Activos Netos/Patrimonio </t>
  </si>
  <si>
    <t>Gastos</t>
  </si>
  <si>
    <t>Ingresos por transacciones con contraprestacion</t>
  </si>
  <si>
    <r>
      <t>1.</t>
    </r>
    <r>
      <rPr>
        <b/>
        <sz val="7"/>
        <color theme="1"/>
        <rFont val="Times New Roman"/>
        <family val="1"/>
      </rPr>
      <t xml:space="preserve">      </t>
    </r>
    <r>
      <rPr>
        <b/>
        <sz val="12"/>
        <color theme="1"/>
        <rFont val="Times New Roman"/>
        <family val="1"/>
      </rPr>
      <t>Propiedad planta y equipo Neto</t>
    </r>
  </si>
  <si>
    <t>Mobiliarios y Equipos de Oficinas</t>
  </si>
  <si>
    <t>Equipos de Transporte y Otros</t>
  </si>
  <si>
    <t>Total</t>
  </si>
  <si>
    <t>Costos:</t>
  </si>
  <si>
    <t>Saldos al inicio</t>
  </si>
  <si>
    <t>Adiciones</t>
  </si>
  <si>
    <t xml:space="preserve">      ()</t>
  </si>
  <si>
    <t>Saldo al final</t>
  </si>
  <si>
    <t>Depreciación acumulada:</t>
  </si>
  <si>
    <t>Cargo del período</t>
  </si>
  <si>
    <t>Mobiliarios y equipos, neto</t>
  </si>
  <si>
    <t>El movimiento del mobiliario y equipo y depreciación acumulada al 28 de FEBRERO de 2019</t>
  </si>
  <si>
    <t>Pasivos no corrientes</t>
  </si>
  <si>
    <t>Servicios de capacitacion</t>
  </si>
  <si>
    <t>2.2.8.7.04</t>
  </si>
  <si>
    <t>Otros Minerales</t>
  </si>
  <si>
    <t>2.3.6.4.7</t>
  </si>
  <si>
    <t>Viáticos fuera del país</t>
  </si>
  <si>
    <t>*****</t>
  </si>
  <si>
    <t>utiles de cocina y comedor</t>
  </si>
  <si>
    <t>Premios Literarios, deportivos y artisticos</t>
  </si>
  <si>
    <t>2.4.1.3.01</t>
  </si>
  <si>
    <t>otros productos quimicos</t>
  </si>
  <si>
    <t>2.3.7.2.99</t>
  </si>
  <si>
    <t>2.3.9.9.04</t>
  </si>
  <si>
    <t>productos y utiles de defensa y seguridad</t>
  </si>
  <si>
    <t>Activo intangible</t>
  </si>
  <si>
    <t>Amortizacion por pago por adelantado</t>
  </si>
  <si>
    <t>Nota: el pago por anticipado debe revisarse ya se habia  amortizado completo, podria tener balance si se realiso el pago</t>
  </si>
  <si>
    <t>El balance de años anteriores no puede quedar  ese monto, ya  que solo de prestaciones se pagaron 1,022,000 y el monto original era de 7,800,000.00. no veo gastos de depreciacion de este mes, para la suma de los activo hay que buscar el cuadro que se hace para el registro, luego al semestre estara decuadrado</t>
  </si>
  <si>
    <t>Realizado Por:</t>
  </si>
  <si>
    <t>Revisado Por:</t>
  </si>
  <si>
    <t>Lic. Altagracia Rodriguez</t>
  </si>
  <si>
    <t>Asistente administrativo</t>
  </si>
  <si>
    <t>Banco de Reservas (cuenta No. 960-318839-1)</t>
  </si>
  <si>
    <t>Banco de Reservas (cuenta No. 010-252464-5)</t>
  </si>
  <si>
    <t xml:space="preserve">  </t>
  </si>
  <si>
    <t>Sigef  Tesoreria Nacinal (cuenta No. 0100105000)</t>
  </si>
  <si>
    <t>Al 31 de DICIEMBRE de 2021</t>
  </si>
  <si>
    <t>Del ejercicio terminado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</si>
</sst>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_(* \(#,##0\);_(* &quot;-&quot;_);_(@_)"/>
    <numFmt numFmtId="43" formatCode="_(* #,##0.00_);_(* \(#,##0.00\);_(* &quot;-&quot;??_);_(@_)"/>
    <numFmt numFmtId="164" formatCode="_-* #,##0.00_-;\-* #,##0.00_-;_-* &quot;-&quot;??_-;_-@_-"/>
    <numFmt numFmtId="165" formatCode="[$-409]dd\-mmm\-yy;@"/>
    <numFmt numFmtId="166" formatCode="_(* #,##0_);_(* \(#,##0\);_(* &quot;-&quot;??_);_(@_)"/>
    <numFmt numFmtId="167" formatCode="_(&quot;RD$&quot;* #,##0_);_(&quot;RD$&quot;* \(#,##0\);_(&quot;RD$&quot;* &quot;-&quot;_);_(@_)"/>
    <numFmt numFmtId="168" formatCode="_-* #,##0_-;\-* #,##0_-;_-* &quot;-&quot;??_-;_-@_-"/>
    <numFmt numFmtId="169" formatCode="#,##0.00_ ;\-#,##0.00\ "/>
    <numFmt numFmtId="170" formatCode="###0;###0"/>
    <numFmt numFmtId="171" formatCode="###0.0;###0.0"/>
    <numFmt numFmtId="172" formatCode="_(&quot;RD$&quot;* #,##0.00_);_(&quot;RD$&quot;* \(#,##0.00\);_(&quot;RD$&quot;* &quot;-&quot;??_);_(@_)"/>
  </numFmts>
  <fonts count="50"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sz val="11"/>
      <color rgb="FFFF0000"/>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sz val="12"/>
      <color rgb="FF000000"/>
      <name val="Times New Roman"/>
      <family val="1"/>
    </font>
    <font>
      <u/>
      <sz val="12"/>
      <color rgb="FF000000"/>
      <name val="Times New Roman"/>
      <family val="1"/>
    </font>
    <font>
      <b/>
      <sz val="12"/>
      <color rgb="FF000000"/>
      <name val="Times New Roman"/>
      <family val="1"/>
    </font>
    <font>
      <sz val="10"/>
      <color rgb="FFFF0000"/>
      <name val="Calibri"/>
      <family val="2"/>
      <scheme val="minor"/>
    </font>
    <font>
      <b/>
      <sz val="11"/>
      <color theme="1" tint="4.9989318521683403E-2"/>
      <name val="Times New Roman"/>
      <family val="1"/>
    </font>
    <font>
      <sz val="14"/>
      <color theme="1"/>
      <name val="Times New Roman"/>
      <family val="1"/>
    </font>
    <font>
      <sz val="10"/>
      <color theme="1" tint="4.9989318521683403E-2"/>
      <name val="Calibri"/>
      <family val="2"/>
      <scheme val="minor"/>
    </font>
    <font>
      <sz val="11"/>
      <color theme="1" tint="4.9989318521683403E-2"/>
      <name val="Calibri"/>
      <family val="2"/>
      <scheme val="minor"/>
    </font>
    <font>
      <sz val="11"/>
      <color theme="2" tint="-0.89999084444715716"/>
      <name val="Times New Roman"/>
      <family val="1"/>
    </font>
    <font>
      <b/>
      <sz val="11"/>
      <color theme="2" tint="-0.89999084444715716"/>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39997558519241921"/>
        <bgColor indexed="64"/>
      </patternFill>
    </fill>
    <fill>
      <patternFill patternType="solid">
        <fgColor theme="5" tint="0.59999389629810485"/>
        <bgColor indexed="64"/>
      </patternFill>
    </fill>
  </fills>
  <borders count="8">
    <border>
      <left/>
      <right/>
      <top/>
      <bottom/>
      <diagonal/>
    </border>
    <border>
      <left/>
      <right/>
      <top/>
      <bottom style="thin">
        <color indexed="64"/>
      </bottom>
      <diagonal/>
    </border>
    <border>
      <left/>
      <right/>
      <top style="thin">
        <color indexed="23"/>
      </top>
      <bottom style="thin">
        <color indexed="23"/>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double">
        <color indexed="64"/>
      </bottom>
      <diagonal/>
    </border>
  </borders>
  <cellStyleXfs count="10">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5"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2" fontId="6" fillId="0" borderId="0" applyFont="0" applyFill="0" applyBorder="0" applyAlignment="0" applyProtection="0"/>
  </cellStyleXfs>
  <cellXfs count="225">
    <xf numFmtId="0" fontId="0" fillId="0" borderId="0" xfId="0"/>
    <xf numFmtId="49" fontId="2" fillId="0" borderId="0" xfId="0" applyNumberFormat="1" applyFont="1" applyFill="1" applyAlignment="1">
      <alignment horizontal="center" vertical="center"/>
    </xf>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49" fontId="2" fillId="0" borderId="0" xfId="0" applyNumberFormat="1" applyFont="1" applyFill="1" applyBorder="1" applyAlignment="1">
      <alignment horizontal="center" vertical="center"/>
    </xf>
    <xf numFmtId="49" fontId="0" fillId="0" borderId="0" xfId="0" applyNumberForma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49" fontId="0" fillId="0" borderId="0" xfId="0" applyNumberFormat="1" applyFill="1" applyAlignment="1">
      <alignment horizontal="center"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49" fontId="0" fillId="0" borderId="0" xfId="0" applyNumberFormat="1" applyFont="1" applyFill="1" applyAlignment="1">
      <alignment horizontal="center"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5" fillId="0" borderId="2" xfId="0" applyFont="1" applyFill="1" applyBorder="1" applyAlignment="1">
      <alignment horizontal="right" vertical="center"/>
    </xf>
    <xf numFmtId="0" fontId="2" fillId="0" borderId="0" xfId="0" applyFont="1" applyAlignment="1">
      <alignment vertical="center"/>
    </xf>
    <xf numFmtId="0" fontId="15" fillId="0" borderId="2" xfId="0" applyFont="1" applyFill="1" applyBorder="1" applyAlignment="1">
      <alignment horizontal="left" vertical="center"/>
    </xf>
    <xf numFmtId="0" fontId="18" fillId="0" borderId="0" xfId="0" applyFont="1" applyFill="1" applyAlignment="1">
      <alignment vertical="center"/>
    </xf>
    <xf numFmtId="0" fontId="0" fillId="0" borderId="0" xfId="0"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3" xfId="0" applyNumberFormat="1"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1" fontId="10"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4" fillId="0" borderId="0" xfId="0" applyNumberFormat="1" applyFont="1" applyAlignment="1">
      <alignment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4"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4" xfId="0" applyNumberFormat="1" applyFont="1" applyBorder="1" applyAlignment="1">
      <alignment vertical="center"/>
    </xf>
    <xf numFmtId="41" fontId="23" fillId="0" borderId="0" xfId="0" applyNumberFormat="1" applyFont="1" applyBorder="1" applyAlignment="1">
      <alignment horizontal="left" vertical="center"/>
    </xf>
    <xf numFmtId="0" fontId="2" fillId="0" borderId="0" xfId="0" applyFont="1" applyAlignment="1">
      <alignment horizontal="left" vertical="center"/>
    </xf>
    <xf numFmtId="0" fontId="10" fillId="0" borderId="0" xfId="0" applyFont="1" applyAlignment="1">
      <alignment horizontal="center" vertical="center"/>
    </xf>
    <xf numFmtId="37" fontId="2" fillId="0" borderId="0" xfId="0" applyNumberFormat="1" applyFont="1" applyAlignment="1">
      <alignmen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3"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center" indent="4"/>
    </xf>
    <xf numFmtId="0" fontId="24"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7" fontId="2" fillId="0" borderId="0" xfId="0" applyNumberFormat="1" applyFont="1" applyAlignment="1">
      <alignment vertical="center"/>
    </xf>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5" xfId="4" applyNumberFormat="1" applyFont="1" applyFill="1" applyBorder="1"/>
    <xf numFmtId="0" fontId="4" fillId="5" borderId="0" xfId="0" applyFont="1" applyFill="1"/>
    <xf numFmtId="166" fontId="8" fillId="5" borderId="5" xfId="4" applyNumberFormat="1" applyFont="1" applyFill="1" applyBorder="1"/>
    <xf numFmtId="166" fontId="16" fillId="5" borderId="0" xfId="4" applyNumberFormat="1" applyFont="1" applyFill="1" applyBorder="1"/>
    <xf numFmtId="166" fontId="2" fillId="0" borderId="0" xfId="0" applyNumberFormat="1" applyFont="1"/>
    <xf numFmtId="41" fontId="22" fillId="0" borderId="0" xfId="0" applyNumberFormat="1" applyFont="1" applyAlignment="1">
      <alignment vertical="center"/>
    </xf>
    <xf numFmtId="0" fontId="14" fillId="0" borderId="0" xfId="0" applyFont="1" applyFill="1" applyAlignment="1">
      <alignment vertical="center"/>
    </xf>
    <xf numFmtId="0" fontId="2" fillId="0" borderId="0" xfId="0" applyFont="1" applyAlignment="1">
      <alignment horizontal="left" vertical="center"/>
    </xf>
    <xf numFmtId="41" fontId="26"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4" fillId="0" borderId="0" xfId="0" applyNumberFormat="1" applyFont="1" applyAlignment="1">
      <alignment horizontal="left" vertical="center"/>
    </xf>
    <xf numFmtId="41" fontId="0" fillId="0" borderId="0" xfId="0" applyNumberFormat="1"/>
    <xf numFmtId="168" fontId="2" fillId="0" borderId="0" xfId="1" applyNumberFormat="1" applyFont="1" applyAlignment="1">
      <alignment vertical="center"/>
    </xf>
    <xf numFmtId="0" fontId="27" fillId="0" borderId="0" xfId="0" applyFont="1"/>
    <xf numFmtId="0" fontId="6" fillId="0" borderId="0" xfId="3" applyFont="1" applyFill="1" applyBorder="1" applyAlignment="1">
      <alignment vertical="center"/>
    </xf>
    <xf numFmtId="0" fontId="0" fillId="0" borderId="0" xfId="0" applyFill="1"/>
    <xf numFmtId="41" fontId="0" fillId="0" borderId="0" xfId="0" applyNumberFormat="1" applyFill="1"/>
    <xf numFmtId="0" fontId="28" fillId="0" borderId="0" xfId="0" applyFont="1" applyFill="1"/>
    <xf numFmtId="0" fontId="27" fillId="0" borderId="0" xfId="0" applyFont="1" applyAlignment="1">
      <alignment vertical="center"/>
    </xf>
    <xf numFmtId="0" fontId="30" fillId="0" borderId="0" xfId="0" applyFont="1" applyAlignment="1">
      <alignment horizontal="center" vertical="center"/>
    </xf>
    <xf numFmtId="0" fontId="29" fillId="0" borderId="0" xfId="0" applyFont="1"/>
    <xf numFmtId="0" fontId="22" fillId="0" borderId="0" xfId="0" applyFont="1" applyFill="1" applyAlignment="1">
      <alignment vertical="center"/>
    </xf>
    <xf numFmtId="169" fontId="2" fillId="0" borderId="0" xfId="0" applyNumberFormat="1" applyFont="1" applyAlignment="1">
      <alignment vertical="center"/>
    </xf>
    <xf numFmtId="168" fontId="2" fillId="0" borderId="0" xfId="1" applyNumberFormat="1" applyFont="1" applyFill="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70" fontId="34" fillId="0" borderId="0" xfId="0" applyNumberFormat="1" applyFont="1" applyFill="1" applyBorder="1" applyAlignment="1">
      <alignment horizontal="left" vertical="top" wrapText="1"/>
    </xf>
    <xf numFmtId="0" fontId="33" fillId="0" borderId="0" xfId="0" applyFont="1" applyFill="1" applyBorder="1" applyAlignment="1">
      <alignment horizontal="left" vertical="top" wrapText="1"/>
    </xf>
    <xf numFmtId="171" fontId="35" fillId="0" borderId="0" xfId="0" applyNumberFormat="1" applyFont="1" applyFill="1" applyBorder="1" applyAlignment="1">
      <alignment horizontal="left" vertical="top" wrapText="1"/>
    </xf>
    <xf numFmtId="0" fontId="3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7" fillId="0" borderId="0" xfId="0" applyFont="1" applyFill="1" applyBorder="1" applyAlignment="1">
      <alignment horizontal="left" vertical="center" wrapText="1"/>
    </xf>
    <xf numFmtId="168" fontId="33" fillId="0" borderId="0" xfId="1" applyNumberFormat="1" applyFont="1" applyFill="1" applyBorder="1" applyAlignment="1">
      <alignment horizontal="center" vertical="top" wrapText="1"/>
    </xf>
    <xf numFmtId="164" fontId="33" fillId="0" borderId="0" xfId="1" applyNumberFormat="1" applyFont="1" applyFill="1" applyBorder="1" applyAlignment="1">
      <alignment horizontal="center" vertical="top" wrapText="1"/>
    </xf>
    <xf numFmtId="0" fontId="5" fillId="0" borderId="0" xfId="0" applyFont="1" applyAlignment="1">
      <alignment horizontal="left" vertical="center"/>
    </xf>
    <xf numFmtId="168" fontId="0" fillId="0" borderId="0" xfId="0" applyNumberFormat="1"/>
    <xf numFmtId="166" fontId="0" fillId="0" borderId="0" xfId="0" applyNumberFormat="1" applyFill="1"/>
    <xf numFmtId="0" fontId="5" fillId="0" borderId="0" xfId="0" applyFont="1" applyAlignment="1">
      <alignment horizontal="justify" vertical="center"/>
    </xf>
    <xf numFmtId="0" fontId="27" fillId="0" borderId="0" xfId="0" applyFont="1" applyAlignment="1">
      <alignment horizontal="left" vertical="center" indent="1"/>
    </xf>
    <xf numFmtId="0" fontId="4" fillId="0" borderId="0" xfId="0" applyFont="1" applyAlignment="1">
      <alignment horizontal="left" vertical="center" indent="1"/>
    </xf>
    <xf numFmtId="0" fontId="40" fillId="0" borderId="0" xfId="0" applyFont="1" applyAlignment="1">
      <alignment vertical="center"/>
    </xf>
    <xf numFmtId="0" fontId="40" fillId="0" borderId="0" xfId="0" applyFont="1" applyAlignment="1">
      <alignment horizontal="center" vertical="center" wrapText="1"/>
    </xf>
    <xf numFmtId="0" fontId="0" fillId="0" borderId="0" xfId="0" applyAlignment="1">
      <alignment vertical="center" wrapText="1"/>
    </xf>
    <xf numFmtId="0" fontId="41" fillId="0" borderId="0" xfId="0" applyFont="1" applyAlignment="1">
      <alignment vertical="center"/>
    </xf>
    <xf numFmtId="0" fontId="40" fillId="0" borderId="0" xfId="0" applyFont="1" applyAlignment="1">
      <alignment horizontal="justify" vertical="center"/>
    </xf>
    <xf numFmtId="3" fontId="40" fillId="0" borderId="0" xfId="0" applyNumberFormat="1" applyFont="1" applyAlignment="1">
      <alignment horizontal="right" vertical="center"/>
    </xf>
    <xf numFmtId="0" fontId="40" fillId="0" borderId="6" xfId="0" applyFont="1" applyBorder="1" applyAlignment="1">
      <alignment horizontal="right" vertical="center"/>
    </xf>
    <xf numFmtId="3" fontId="40" fillId="0" borderId="6" xfId="0" applyNumberFormat="1" applyFont="1" applyBorder="1" applyAlignment="1">
      <alignment horizontal="right" vertical="center"/>
    </xf>
    <xf numFmtId="0" fontId="41" fillId="0" borderId="0" xfId="0" applyFont="1" applyAlignment="1">
      <alignment horizontal="justify" vertical="center"/>
    </xf>
    <xf numFmtId="0" fontId="42" fillId="0" borderId="0" xfId="0" applyFont="1" applyAlignment="1">
      <alignment vertical="center" wrapText="1"/>
    </xf>
    <xf numFmtId="3" fontId="42" fillId="0" borderId="7" xfId="0" applyNumberFormat="1" applyFont="1" applyBorder="1" applyAlignment="1">
      <alignment horizontal="right" vertical="center"/>
    </xf>
    <xf numFmtId="164" fontId="0" fillId="0" borderId="0" xfId="0" applyNumberFormat="1" applyFill="1"/>
    <xf numFmtId="0" fontId="2" fillId="0" borderId="0" xfId="0" applyFont="1" applyBorder="1" applyAlignment="1">
      <alignment vertical="center"/>
    </xf>
    <xf numFmtId="168" fontId="2" fillId="0" borderId="0" xfId="1" applyNumberFormat="1" applyFont="1" applyBorder="1" applyAlignment="1">
      <alignment vertical="center"/>
    </xf>
    <xf numFmtId="168" fontId="0" fillId="0" borderId="0" xfId="1" applyNumberFormat="1" applyFont="1" applyBorder="1"/>
    <xf numFmtId="0" fontId="0" fillId="0" borderId="0" xfId="0" applyBorder="1"/>
    <xf numFmtId="39" fontId="2" fillId="0" borderId="0" xfId="0" applyNumberFormat="1" applyFont="1" applyBorder="1" applyAlignment="1">
      <alignment vertical="center"/>
    </xf>
    <xf numFmtId="41" fontId="2" fillId="0" borderId="0" xfId="0" applyNumberFormat="1" applyFont="1" applyFill="1" applyAlignment="1">
      <alignment horizontal="left" vertical="center"/>
    </xf>
    <xf numFmtId="164" fontId="0" fillId="0" borderId="0" xfId="1" applyFont="1"/>
    <xf numFmtId="41" fontId="28" fillId="0" borderId="0" xfId="0" applyNumberFormat="1" applyFont="1"/>
    <xf numFmtId="41" fontId="22" fillId="0" borderId="0" xfId="0" applyNumberFormat="1" applyFont="1" applyBorder="1" applyAlignment="1">
      <alignment vertical="center"/>
    </xf>
    <xf numFmtId="164" fontId="2" fillId="0" borderId="0" xfId="1" applyFont="1" applyFill="1" applyBorder="1" applyAlignment="1">
      <alignment vertical="center"/>
    </xf>
    <xf numFmtId="164" fontId="0" fillId="0" borderId="0" xfId="0" applyNumberFormat="1"/>
    <xf numFmtId="166" fontId="0" fillId="0" borderId="0" xfId="0" applyNumberFormat="1" applyFont="1" applyFill="1" applyAlignment="1">
      <alignment vertical="center"/>
    </xf>
    <xf numFmtId="41" fontId="22" fillId="0" borderId="0" xfId="0" applyNumberFormat="1" applyFont="1" applyFill="1" applyBorder="1" applyAlignment="1">
      <alignment vertical="center"/>
    </xf>
    <xf numFmtId="41" fontId="4" fillId="0" borderId="1" xfId="0" applyNumberFormat="1" applyFont="1" applyFill="1" applyBorder="1" applyAlignment="1">
      <alignment vertical="center"/>
    </xf>
    <xf numFmtId="41" fontId="43" fillId="0" borderId="0" xfId="0" applyNumberFormat="1" applyFont="1" applyFill="1" applyAlignment="1">
      <alignment vertical="center"/>
    </xf>
    <xf numFmtId="41" fontId="26" fillId="0" borderId="0" xfId="0" applyNumberFormat="1" applyFont="1" applyFill="1" applyAlignment="1">
      <alignment vertical="center"/>
    </xf>
    <xf numFmtId="41" fontId="22" fillId="0" borderId="1" xfId="0" applyNumberFormat="1" applyFont="1" applyFill="1" applyBorder="1" applyAlignment="1">
      <alignment vertical="center"/>
    </xf>
    <xf numFmtId="41" fontId="44" fillId="0" borderId="0" xfId="0" applyNumberFormat="1" applyFont="1" applyBorder="1" applyAlignment="1">
      <alignment vertical="center"/>
    </xf>
    <xf numFmtId="164" fontId="28" fillId="0" borderId="0" xfId="1" applyFont="1"/>
    <xf numFmtId="0" fontId="28" fillId="0" borderId="0" xfId="0" applyFont="1"/>
    <xf numFmtId="164" fontId="2" fillId="0" borderId="0" xfId="1" applyFont="1" applyBorder="1" applyAlignment="1">
      <alignment vertical="center"/>
    </xf>
    <xf numFmtId="41" fontId="26" fillId="0" borderId="0" xfId="0" applyNumberFormat="1" applyFont="1" applyAlignment="1">
      <alignment vertical="center"/>
    </xf>
    <xf numFmtId="0" fontId="26" fillId="0" borderId="0" xfId="0" applyFont="1" applyFill="1" applyBorder="1" applyAlignment="1">
      <alignment vertical="center"/>
    </xf>
    <xf numFmtId="41" fontId="44" fillId="0" borderId="1" xfId="0" applyNumberFormat="1" applyFont="1" applyBorder="1" applyAlignment="1">
      <alignment vertical="center"/>
    </xf>
    <xf numFmtId="0" fontId="2" fillId="0" borderId="0" xfId="0" applyFont="1" applyFill="1" applyBorder="1" applyAlignment="1">
      <alignment horizontal="right" vertical="center"/>
    </xf>
    <xf numFmtId="41" fontId="4" fillId="0" borderId="0" xfId="0" applyNumberFormat="1" applyFont="1" applyFill="1" applyBorder="1" applyAlignment="1">
      <alignment vertical="center"/>
    </xf>
    <xf numFmtId="41" fontId="44" fillId="0" borderId="4" xfId="0" applyNumberFormat="1" applyFont="1" applyBorder="1" applyAlignment="1">
      <alignment vertical="center"/>
    </xf>
    <xf numFmtId="43" fontId="0" fillId="0" borderId="0" xfId="0" applyNumberFormat="1" applyFill="1"/>
    <xf numFmtId="168" fontId="0" fillId="0" borderId="0" xfId="1" applyNumberFormat="1" applyFont="1" applyFill="1"/>
    <xf numFmtId="43" fontId="2" fillId="0" borderId="0" xfId="0" applyNumberFormat="1" applyFont="1" applyFill="1" applyBorder="1" applyAlignment="1">
      <alignment vertical="center"/>
    </xf>
    <xf numFmtId="49" fontId="2" fillId="3" borderId="0" xfId="0" applyNumberFormat="1" applyFont="1" applyFill="1" applyAlignment="1">
      <alignment horizontal="center" vertical="center"/>
    </xf>
    <xf numFmtId="49" fontId="0" fillId="3" borderId="0" xfId="0" applyNumberFormat="1" applyFont="1" applyFill="1" applyAlignment="1">
      <alignment vertical="center"/>
    </xf>
    <xf numFmtId="0" fontId="45" fillId="3" borderId="0" xfId="0" applyFont="1" applyFill="1" applyAlignment="1">
      <alignment horizontal="right" vertical="center"/>
    </xf>
    <xf numFmtId="41" fontId="45" fillId="3" borderId="0" xfId="0" applyNumberFormat="1" applyFont="1" applyFill="1" applyAlignment="1">
      <alignment vertical="center"/>
    </xf>
    <xf numFmtId="43" fontId="0" fillId="3" borderId="0" xfId="0" applyNumberFormat="1" applyFill="1"/>
    <xf numFmtId="0" fontId="2" fillId="3" borderId="0" xfId="0" applyFont="1" applyFill="1" applyAlignment="1">
      <alignment vertical="center"/>
    </xf>
    <xf numFmtId="0" fontId="0" fillId="3" borderId="0" xfId="0" applyFill="1"/>
    <xf numFmtId="166" fontId="0" fillId="0" borderId="0" xfId="0" applyNumberFormat="1"/>
    <xf numFmtId="43" fontId="2" fillId="0" borderId="0"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49" fontId="29" fillId="0" borderId="0" xfId="0" applyNumberFormat="1" applyFont="1" applyAlignment="1">
      <alignment vertical="center"/>
    </xf>
    <xf numFmtId="168" fontId="47" fillId="0" borderId="0" xfId="1" applyNumberFormat="1" applyFont="1" applyFill="1"/>
    <xf numFmtId="41" fontId="2" fillId="0" borderId="0" xfId="0" applyNumberFormat="1" applyFont="1" applyAlignment="1">
      <alignment horizontal="left" vertical="center"/>
    </xf>
    <xf numFmtId="41" fontId="26" fillId="0" borderId="1" xfId="0" applyNumberFormat="1" applyFont="1" applyFill="1" applyBorder="1" applyAlignment="1">
      <alignment vertical="center"/>
    </xf>
    <xf numFmtId="41" fontId="48" fillId="0" borderId="0" xfId="0" applyNumberFormat="1" applyFont="1" applyFill="1" applyBorder="1" applyAlignment="1">
      <alignment vertical="center"/>
    </xf>
    <xf numFmtId="41" fontId="48" fillId="0" borderId="1" xfId="0" applyNumberFormat="1" applyFont="1" applyFill="1" applyBorder="1" applyAlignment="1">
      <alignment vertical="center"/>
    </xf>
    <xf numFmtId="41" fontId="49" fillId="0" borderId="0" xfId="0" applyNumberFormat="1" applyFont="1" applyBorder="1" applyAlignment="1">
      <alignment vertical="center"/>
    </xf>
    <xf numFmtId="41" fontId="2" fillId="5" borderId="0" xfId="0" applyNumberFormat="1" applyFont="1" applyFill="1" applyBorder="1" applyAlignment="1">
      <alignment vertical="center"/>
    </xf>
    <xf numFmtId="41" fontId="11" fillId="5" borderId="0" xfId="0" applyNumberFormat="1" applyFont="1" applyFill="1" applyAlignment="1">
      <alignment vertical="center"/>
    </xf>
    <xf numFmtId="166" fontId="6" fillId="6" borderId="0" xfId="1" applyNumberFormat="1" applyFont="1" applyFill="1"/>
    <xf numFmtId="41" fontId="2" fillId="6" borderId="0" xfId="0" applyNumberFormat="1" applyFont="1" applyFill="1" applyBorder="1" applyAlignment="1">
      <alignment vertical="center"/>
    </xf>
    <xf numFmtId="41" fontId="11" fillId="6" borderId="0" xfId="0" applyNumberFormat="1" applyFont="1" applyFill="1" applyAlignment="1">
      <alignment vertical="center"/>
    </xf>
    <xf numFmtId="41" fontId="2" fillId="6" borderId="0" xfId="0" applyNumberFormat="1" applyFont="1" applyFill="1" applyBorder="1" applyAlignment="1">
      <alignment horizontal="center" vertical="center"/>
    </xf>
    <xf numFmtId="41" fontId="11" fillId="7" borderId="0" xfId="0" applyNumberFormat="1" applyFont="1" applyFill="1" applyAlignment="1">
      <alignment vertical="center"/>
    </xf>
    <xf numFmtId="41" fontId="2" fillId="7" borderId="0" xfId="0" applyNumberFormat="1" applyFont="1" applyFill="1" applyBorder="1" applyAlignment="1">
      <alignment vertical="center"/>
    </xf>
    <xf numFmtId="164" fontId="2" fillId="7" borderId="0" xfId="1" applyFont="1" applyFill="1" applyBorder="1" applyAlignment="1">
      <alignment vertical="center"/>
    </xf>
    <xf numFmtId="41" fontId="46" fillId="7" borderId="0" xfId="0" applyNumberFormat="1" applyFont="1" applyFill="1" applyAlignment="1">
      <alignment vertical="center"/>
    </xf>
    <xf numFmtId="41" fontId="0" fillId="7" borderId="0" xfId="0" applyNumberFormat="1" applyFill="1"/>
    <xf numFmtId="41" fontId="26" fillId="7" borderId="0" xfId="0" applyNumberFormat="1" applyFont="1" applyFill="1" applyBorder="1" applyAlignment="1">
      <alignment vertical="center"/>
    </xf>
    <xf numFmtId="41" fontId="0" fillId="7" borderId="0" xfId="0" applyNumberFormat="1" applyFill="1" applyAlignment="1">
      <alignment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29" fillId="0" borderId="0" xfId="0" applyFont="1" applyAlignment="1">
      <alignment horizontal="center"/>
    </xf>
    <xf numFmtId="0" fontId="27" fillId="0" borderId="0" xfId="0" applyFont="1" applyAlignment="1">
      <alignment horizontal="center" vertical="center"/>
    </xf>
    <xf numFmtId="49" fontId="29" fillId="0" borderId="0" xfId="0" applyNumberFormat="1" applyFont="1" applyAlignment="1">
      <alignment horizontal="center" vertical="center"/>
    </xf>
    <xf numFmtId="41" fontId="2" fillId="0" borderId="0" xfId="0" applyNumberFormat="1" applyFont="1" applyAlignment="1">
      <alignment horizontal="left" vertical="center"/>
    </xf>
    <xf numFmtId="0" fontId="2" fillId="0" borderId="0" xfId="0" applyFont="1" applyAlignment="1">
      <alignment horizontal="left" vertical="center"/>
    </xf>
    <xf numFmtId="0" fontId="8" fillId="0" borderId="1" xfId="4" applyFont="1" applyFill="1" applyBorder="1" applyAlignment="1">
      <alignment horizontal="center"/>
    </xf>
    <xf numFmtId="0" fontId="31"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0" fillId="0" borderId="0" xfId="0" applyFill="1" applyBorder="1" applyAlignment="1">
      <alignment horizontal="center" vertical="top"/>
    </xf>
    <xf numFmtId="0" fontId="33" fillId="0" borderId="0" xfId="0" applyFont="1" applyFill="1" applyBorder="1" applyAlignment="1">
      <alignment horizontal="left" vertical="center" wrapText="1"/>
    </xf>
  </cellXfs>
  <cellStyles count="10">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oneda 2" xfId="9" xr:uid="{00000000-0005-0000-0000-000006000000}"/>
    <cellStyle name="Normal" xfId="0" builtinId="0"/>
    <cellStyle name="Normal 2" xfId="4" xr:uid="{00000000-0005-0000-0000-000008000000}"/>
    <cellStyle name="Normal 2 2" xfId="3" xr:uid="{00000000-0005-0000-0000-000009000000}"/>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114300</xdr:colOff>
      <xdr:row>1</xdr:row>
      <xdr:rowOff>47625</xdr:rowOff>
    </xdr:from>
    <xdr:to>
      <xdr:col>2</xdr:col>
      <xdr:colOff>923925</xdr:colOff>
      <xdr:row>7</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381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3</xdr:col>
      <xdr:colOff>381000</xdr:colOff>
      <xdr:row>4</xdr:row>
      <xdr:rowOff>114300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85725"/>
          <a:ext cx="981075"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142876</xdr:colOff>
      <xdr:row>4</xdr:row>
      <xdr:rowOff>152400</xdr:rowOff>
    </xdr:from>
    <xdr:to>
      <xdr:col>3</xdr:col>
      <xdr:colOff>180976</xdr:colOff>
      <xdr:row>8</xdr:row>
      <xdr:rowOff>133350</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914400"/>
          <a:ext cx="64770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0</xdr:row>
      <xdr:rowOff>57150</xdr:rowOff>
    </xdr:from>
    <xdr:to>
      <xdr:col>4</xdr:col>
      <xdr:colOff>523875</xdr:colOff>
      <xdr:row>5</xdr:row>
      <xdr:rowOff>95250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95251</xdr:colOff>
      <xdr:row>0</xdr:row>
      <xdr:rowOff>142875</xdr:rowOff>
    </xdr:from>
    <xdr:to>
      <xdr:col>3</xdr:col>
      <xdr:colOff>1162051</xdr:colOff>
      <xdr:row>5</xdr:row>
      <xdr:rowOff>180975</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142875"/>
          <a:ext cx="106680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70"/>
  <sheetViews>
    <sheetView topLeftCell="A8" workbookViewId="0">
      <selection activeCell="D17" sqref="D17"/>
    </sheetView>
  </sheetViews>
  <sheetFormatPr baseColWidth="10" defaultColWidth="11.42578125" defaultRowHeight="15" x14ac:dyDescent="0.25"/>
  <cols>
    <col min="1" max="1" width="3.85546875" customWidth="1"/>
    <col min="2" max="2" width="6.28515625" customWidth="1"/>
    <col min="3" max="3" width="53.28515625" customWidth="1"/>
    <col min="4" max="4" width="13.140625" customWidth="1"/>
    <col min="5" max="5" width="15.7109375" customWidth="1"/>
    <col min="6" max="6" width="15.28515625" customWidth="1"/>
    <col min="7" max="7" width="10.42578125" customWidth="1"/>
    <col min="8" max="8" width="37" customWidth="1"/>
    <col min="9" max="9" width="13.7109375" customWidth="1"/>
    <col min="10" max="10" width="13.28515625" customWidth="1"/>
    <col min="11" max="11" width="13" customWidth="1"/>
    <col min="12" max="12" width="13.28515625" customWidth="1"/>
    <col min="13" max="13" width="13.7109375" customWidth="1"/>
    <col min="14" max="14" width="13" customWidth="1"/>
    <col min="15" max="15" width="12.5703125" customWidth="1"/>
    <col min="16" max="16" width="12" bestFit="1" customWidth="1"/>
    <col min="19" max="19" width="12.5703125" customWidth="1"/>
    <col min="20" max="20" width="13.42578125" customWidth="1"/>
    <col min="21" max="21" width="12.7109375" customWidth="1"/>
    <col min="22" max="22" width="13.85546875" customWidth="1"/>
  </cols>
  <sheetData>
    <row r="1" spans="1:48" x14ac:dyDescent="0.25">
      <c r="A1" s="1"/>
      <c r="B1" s="2"/>
      <c r="C1" s="3" t="s">
        <v>0</v>
      </c>
      <c r="D1" s="4">
        <f>SUM(D12:D153)</f>
        <v>-0.2199999988079071</v>
      </c>
      <c r="E1" s="3"/>
      <c r="G1" s="5"/>
      <c r="H1" s="6" t="s">
        <v>1</v>
      </c>
      <c r="I1" s="4">
        <f>SUM(I12:I156)</f>
        <v>-8605588.3100000024</v>
      </c>
      <c r="J1" s="4">
        <f t="shared" ref="J1:P1" si="0">SUM(J12:J155)</f>
        <v>17203733</v>
      </c>
      <c r="K1" s="4">
        <f t="shared" si="0"/>
        <v>14589488</v>
      </c>
      <c r="L1" s="4" t="e">
        <f t="shared" si="0"/>
        <v>#REF!</v>
      </c>
      <c r="M1" s="4" t="e">
        <f t="shared" si="0"/>
        <v>#REF!</v>
      </c>
      <c r="N1" s="4" t="e">
        <f t="shared" si="0"/>
        <v>#REF!</v>
      </c>
      <c r="O1" s="4" t="e">
        <f t="shared" si="0"/>
        <v>#REF!</v>
      </c>
      <c r="P1" s="4" t="e">
        <f t="shared" si="0"/>
        <v>#REF!</v>
      </c>
      <c r="Q1" s="5"/>
      <c r="R1" s="4" t="e">
        <f>SUM(M1:Q1)</f>
        <v>#REF!</v>
      </c>
      <c r="S1" s="4">
        <f>SUM(S12:S155)</f>
        <v>11150231</v>
      </c>
      <c r="T1" s="4">
        <f>SUM(T12:T155)</f>
        <v>-11881086</v>
      </c>
      <c r="U1" s="4">
        <f>SUM(U12:U155)</f>
        <v>-1321174</v>
      </c>
      <c r="V1" s="4" t="e">
        <f>SUM(V12:V155)</f>
        <v>#REF!</v>
      </c>
      <c r="W1" s="4">
        <f>SUM(W12:W155)</f>
        <v>0</v>
      </c>
      <c r="X1" s="5"/>
      <c r="Y1" s="4" t="e">
        <f>+N1+O1-M1</f>
        <v>#REF!</v>
      </c>
      <c r="Z1" s="5"/>
      <c r="AA1" s="5"/>
      <c r="AB1" s="5"/>
      <c r="AC1" s="5"/>
      <c r="AD1" s="5"/>
      <c r="AE1" s="5"/>
      <c r="AF1" s="5"/>
      <c r="AG1" s="5"/>
      <c r="AH1" s="5"/>
      <c r="AI1" s="5"/>
      <c r="AJ1" s="5"/>
      <c r="AK1" s="5"/>
      <c r="AL1" s="5"/>
      <c r="AM1" s="5"/>
      <c r="AN1" s="5"/>
      <c r="AO1" s="5"/>
      <c r="AP1" s="5"/>
      <c r="AQ1" s="5"/>
      <c r="AR1" s="5"/>
      <c r="AS1" s="5"/>
      <c r="AT1" s="5"/>
      <c r="AU1" s="5"/>
      <c r="AV1" s="5"/>
    </row>
    <row r="2" spans="1:48" x14ac:dyDescent="0.25">
      <c r="A2" s="1"/>
      <c r="B2" s="2"/>
      <c r="C2" s="3"/>
      <c r="D2" s="7">
        <f>+SUBTOTAL(9,D12:D156)</f>
        <v>3865297.7800000012</v>
      </c>
      <c r="E2" s="3"/>
      <c r="G2" s="5"/>
      <c r="H2" s="5"/>
      <c r="I2" s="5"/>
      <c r="J2" s="5"/>
      <c r="K2" s="4">
        <f>+K1-J1</f>
        <v>-2614245</v>
      </c>
      <c r="L2" s="5"/>
      <c r="M2" s="5"/>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x14ac:dyDescent="0.25">
      <c r="A3" s="1"/>
      <c r="B3" s="2"/>
      <c r="C3" s="5"/>
      <c r="D3" s="4"/>
      <c r="E3" s="5"/>
      <c r="G3" s="5"/>
      <c r="H3" s="5"/>
      <c r="I3" s="5"/>
      <c r="J3" s="5"/>
      <c r="K3" s="4"/>
      <c r="L3" s="4"/>
      <c r="M3" s="5"/>
      <c r="N3" s="4"/>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ht="15.75" x14ac:dyDescent="0.25">
      <c r="A4" s="1"/>
      <c r="C4" s="211" t="s">
        <v>268</v>
      </c>
      <c r="D4" s="211"/>
      <c r="E4" s="211"/>
      <c r="G4" s="5"/>
      <c r="H4" s="211" t="s">
        <v>268</v>
      </c>
      <c r="I4" s="211"/>
      <c r="J4" s="211"/>
      <c r="K4" s="211"/>
      <c r="L4" s="5"/>
      <c r="M4" s="5"/>
      <c r="N4" s="4"/>
      <c r="O4" s="5"/>
      <c r="P4" s="5"/>
      <c r="Q4" s="5"/>
      <c r="R4" s="212" t="s">
        <v>2</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ht="15.75" x14ac:dyDescent="0.25">
      <c r="A5" s="1"/>
      <c r="B5" s="8"/>
      <c r="C5" s="211" t="s">
        <v>3</v>
      </c>
      <c r="D5" s="211"/>
      <c r="E5" s="211"/>
      <c r="G5" s="5"/>
      <c r="H5" s="211" t="s">
        <v>4</v>
      </c>
      <c r="I5" s="211"/>
      <c r="J5" s="211"/>
      <c r="K5" s="211"/>
      <c r="L5" s="5"/>
      <c r="M5" s="5"/>
      <c r="N5" s="5"/>
      <c r="O5" s="5"/>
      <c r="P5" s="5"/>
      <c r="Q5" s="5"/>
      <c r="R5" s="212"/>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ht="15.75" x14ac:dyDescent="0.25">
      <c r="A6" s="1"/>
      <c r="B6" s="8"/>
      <c r="C6" s="211" t="s">
        <v>374</v>
      </c>
      <c r="D6" s="211"/>
      <c r="E6" s="211"/>
      <c r="G6" s="5"/>
      <c r="H6" s="211" t="s">
        <v>269</v>
      </c>
      <c r="I6" s="211"/>
      <c r="J6" s="211"/>
      <c r="K6" s="211"/>
      <c r="L6" s="5"/>
      <c r="M6" s="5"/>
      <c r="N6" s="5"/>
      <c r="O6" s="5"/>
      <c r="P6" s="5"/>
      <c r="Q6" s="5"/>
      <c r="R6" s="212"/>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15.75" x14ac:dyDescent="0.25">
      <c r="A7" s="1"/>
      <c r="B7" s="8"/>
      <c r="C7" s="211" t="s">
        <v>5</v>
      </c>
      <c r="D7" s="211"/>
      <c r="E7" s="211"/>
      <c r="G7" s="5"/>
      <c r="H7" s="211" t="s">
        <v>5</v>
      </c>
      <c r="I7" s="211"/>
      <c r="J7" s="211"/>
      <c r="K7" s="211"/>
      <c r="L7" s="5"/>
      <c r="M7" s="5"/>
      <c r="N7" s="5"/>
      <c r="O7" s="5"/>
      <c r="P7" s="5"/>
      <c r="Q7" s="5"/>
      <c r="R7" s="212"/>
      <c r="S7" s="209" t="s">
        <v>6</v>
      </c>
      <c r="T7" s="209"/>
      <c r="U7" s="209"/>
      <c r="V7" s="209"/>
      <c r="W7" s="209"/>
      <c r="X7" s="5"/>
      <c r="Y7" s="5"/>
      <c r="Z7" s="5"/>
      <c r="AA7" s="5"/>
      <c r="AB7" s="5"/>
      <c r="AC7" s="5"/>
      <c r="AD7" s="5"/>
      <c r="AE7" s="5"/>
      <c r="AF7" s="5"/>
      <c r="AG7" s="5"/>
      <c r="AH7" s="5"/>
      <c r="AI7" s="5"/>
      <c r="AJ7" s="5"/>
      <c r="AK7" s="5"/>
      <c r="AL7" s="5"/>
      <c r="AM7" s="5"/>
      <c r="AN7" s="5"/>
      <c r="AO7" s="5"/>
      <c r="AP7" s="5"/>
      <c r="AQ7" s="5"/>
      <c r="AR7" s="5"/>
      <c r="AS7" s="5"/>
      <c r="AT7" s="5"/>
      <c r="AU7" s="5"/>
      <c r="AV7" s="5"/>
    </row>
    <row r="8" spans="1:48" x14ac:dyDescent="0.25">
      <c r="A8" s="1"/>
      <c r="B8" s="2"/>
      <c r="C8" s="5"/>
      <c r="D8" s="9"/>
      <c r="E8" s="4"/>
      <c r="G8" s="5"/>
      <c r="H8" s="5"/>
      <c r="I8" s="10"/>
      <c r="J8" s="10"/>
      <c r="K8" s="10"/>
      <c r="L8" s="10"/>
      <c r="M8" s="11"/>
      <c r="N8" s="5"/>
      <c r="O8" s="5"/>
      <c r="P8" s="5"/>
      <c r="Q8" s="5"/>
      <c r="R8" s="212"/>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ht="42.75" x14ac:dyDescent="0.25">
      <c r="A9" s="1"/>
      <c r="B9" s="2"/>
      <c r="C9" s="6"/>
      <c r="D9" s="5"/>
      <c r="E9" s="5"/>
      <c r="G9" s="5"/>
      <c r="H9" s="5"/>
      <c r="I9" s="6" t="s">
        <v>7</v>
      </c>
      <c r="J9" s="210" t="s">
        <v>8</v>
      </c>
      <c r="K9" s="210"/>
      <c r="L9" s="6" t="s">
        <v>7</v>
      </c>
      <c r="M9" s="12" t="s">
        <v>9</v>
      </c>
      <c r="N9" s="13" t="s">
        <v>10</v>
      </c>
      <c r="O9" s="13" t="s">
        <v>10</v>
      </c>
      <c r="P9" s="13" t="s">
        <v>10</v>
      </c>
      <c r="Q9" s="12"/>
      <c r="R9" s="212"/>
      <c r="S9" s="13" t="s">
        <v>11</v>
      </c>
      <c r="T9" s="13" t="s">
        <v>12</v>
      </c>
      <c r="U9" s="13" t="s">
        <v>13</v>
      </c>
      <c r="V9" s="13" t="s">
        <v>14</v>
      </c>
      <c r="W9" s="13" t="s">
        <v>15</v>
      </c>
      <c r="X9" s="12"/>
      <c r="Y9" s="12"/>
      <c r="Z9" s="12"/>
      <c r="AA9" s="12"/>
      <c r="AB9" s="12"/>
      <c r="AC9" s="12"/>
      <c r="AD9" s="5"/>
      <c r="AE9" s="5"/>
      <c r="AF9" s="5"/>
      <c r="AG9" s="5"/>
      <c r="AH9" s="5"/>
      <c r="AI9" s="5"/>
      <c r="AJ9" s="5"/>
      <c r="AK9" s="5"/>
      <c r="AL9" s="5"/>
      <c r="AM9" s="5"/>
      <c r="AN9" s="5"/>
      <c r="AO9" s="5"/>
      <c r="AP9" s="5"/>
      <c r="AQ9" s="5"/>
      <c r="AR9" s="5"/>
      <c r="AS9" s="5"/>
      <c r="AT9" s="5"/>
      <c r="AU9" s="5"/>
      <c r="AV9" s="5"/>
    </row>
    <row r="10" spans="1:48" ht="77.25" customHeight="1" x14ac:dyDescent="0.25">
      <c r="A10" s="6" t="s">
        <v>16</v>
      </c>
      <c r="B10" s="2"/>
      <c r="C10" s="14" t="s">
        <v>17</v>
      </c>
      <c r="D10" s="15">
        <v>2021</v>
      </c>
      <c r="E10" s="5"/>
      <c r="G10" s="16" t="s">
        <v>18</v>
      </c>
      <c r="H10" s="14" t="s">
        <v>19</v>
      </c>
      <c r="I10" s="17">
        <v>43465</v>
      </c>
      <c r="J10" s="18" t="s">
        <v>20</v>
      </c>
      <c r="K10" s="18" t="s">
        <v>21</v>
      </c>
      <c r="L10" s="17">
        <v>43100</v>
      </c>
      <c r="M10" s="12" t="s">
        <v>22</v>
      </c>
      <c r="N10" s="13" t="s">
        <v>23</v>
      </c>
      <c r="O10" s="13" t="s">
        <v>24</v>
      </c>
      <c r="P10" s="13" t="s">
        <v>25</v>
      </c>
      <c r="Q10" s="12"/>
      <c r="R10" s="12"/>
      <c r="S10" s="13" t="s">
        <v>26</v>
      </c>
      <c r="T10" s="13" t="s">
        <v>27</v>
      </c>
      <c r="U10" s="13" t="s">
        <v>28</v>
      </c>
      <c r="V10" s="13" t="s">
        <v>29</v>
      </c>
      <c r="W10" s="13" t="s">
        <v>30</v>
      </c>
      <c r="X10" s="12"/>
      <c r="Y10" s="12"/>
      <c r="Z10" s="12"/>
      <c r="AA10" s="12"/>
      <c r="AB10" s="12"/>
      <c r="AC10" s="12"/>
      <c r="AD10" s="5"/>
      <c r="AE10" s="5"/>
      <c r="AF10" s="5"/>
      <c r="AG10" s="5"/>
      <c r="AH10" s="5"/>
      <c r="AI10" s="5"/>
      <c r="AJ10" s="5"/>
      <c r="AK10" s="5"/>
      <c r="AL10" s="5"/>
      <c r="AM10" s="5"/>
      <c r="AN10" s="5"/>
      <c r="AO10" s="5"/>
      <c r="AP10" s="5"/>
      <c r="AQ10" s="5"/>
      <c r="AR10" s="5"/>
      <c r="AS10" s="5"/>
      <c r="AT10" s="5"/>
      <c r="AU10" s="5"/>
      <c r="AV10" s="5"/>
    </row>
    <row r="11" spans="1:48" x14ac:dyDescent="0.25">
      <c r="A11" s="1" t="s">
        <v>31</v>
      </c>
      <c r="B11" s="2"/>
      <c r="C11" s="19" t="s">
        <v>32</v>
      </c>
      <c r="D11" s="15"/>
      <c r="E11" s="5"/>
      <c r="F11" s="111"/>
      <c r="G11" s="5"/>
      <c r="H11" s="5"/>
      <c r="I11" s="20" t="s">
        <v>33</v>
      </c>
      <c r="J11" s="20" t="s">
        <v>34</v>
      </c>
      <c r="K11" s="20" t="s">
        <v>35</v>
      </c>
      <c r="L11" s="20" t="s">
        <v>36</v>
      </c>
      <c r="M11" s="21" t="s">
        <v>37</v>
      </c>
      <c r="N11" s="12"/>
      <c r="O11" s="12"/>
      <c r="P11" s="12"/>
      <c r="Q11" s="12"/>
      <c r="R11" s="12"/>
      <c r="S11" s="12"/>
      <c r="T11" s="12"/>
      <c r="U11" s="12"/>
      <c r="V11" s="12"/>
      <c r="W11" s="12"/>
      <c r="X11" s="12"/>
      <c r="Y11" s="12"/>
      <c r="Z11" s="12"/>
      <c r="AA11" s="12"/>
      <c r="AB11" s="12"/>
      <c r="AC11" s="12"/>
      <c r="AD11" s="5"/>
      <c r="AE11" s="5"/>
      <c r="AF11" s="5"/>
      <c r="AG11" s="5"/>
      <c r="AH11" s="5"/>
      <c r="AI11" s="5"/>
      <c r="AJ11" s="5"/>
      <c r="AK11" s="5"/>
      <c r="AL11" s="5"/>
      <c r="AM11" s="5"/>
      <c r="AN11" s="5"/>
      <c r="AO11" s="5"/>
      <c r="AP11" s="5"/>
      <c r="AQ11" s="5"/>
      <c r="AR11" s="5"/>
      <c r="AS11" s="5"/>
      <c r="AT11" s="5"/>
      <c r="AU11" s="5"/>
      <c r="AV11" s="5"/>
    </row>
    <row r="12" spans="1:48" x14ac:dyDescent="0.25">
      <c r="A12" s="22" t="s">
        <v>38</v>
      </c>
      <c r="B12" s="23" t="s">
        <v>38</v>
      </c>
      <c r="C12" s="24" t="s">
        <v>39</v>
      </c>
      <c r="D12" s="102">
        <v>700000</v>
      </c>
      <c r="E12" s="25">
        <f>SUM(D12:D16)</f>
        <v>19601635.780000001</v>
      </c>
      <c r="F12" s="105"/>
      <c r="G12" s="5"/>
      <c r="H12" s="5"/>
      <c r="I12" s="4">
        <f>+D11+D12</f>
        <v>700000</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x14ac:dyDescent="0.25">
      <c r="A13" s="22" t="s">
        <v>38</v>
      </c>
      <c r="B13" s="23" t="s">
        <v>38</v>
      </c>
      <c r="C13" s="24" t="s">
        <v>272</v>
      </c>
      <c r="D13" s="102">
        <v>2041958.69</v>
      </c>
      <c r="E13" s="25"/>
      <c r="G13" s="5"/>
      <c r="H13" s="5" t="s">
        <v>40</v>
      </c>
      <c r="I13" s="4">
        <f>+D12+D13</f>
        <v>2741958.69</v>
      </c>
      <c r="J13" s="5"/>
      <c r="K13" s="5"/>
      <c r="L13" s="4" t="e">
        <f>+#REF!+#REF!</f>
        <v>#REF!</v>
      </c>
      <c r="M13" s="4" t="e">
        <f t="shared" ref="M13:M84" si="1">+I13+J13-K13-L13</f>
        <v>#REF!</v>
      </c>
      <c r="N13" s="4"/>
      <c r="O13" s="4"/>
      <c r="P13" s="4"/>
      <c r="Q13" s="4"/>
      <c r="R13" s="4"/>
      <c r="S13" s="5"/>
      <c r="T13" s="5"/>
      <c r="U13" s="5"/>
      <c r="V13" s="5"/>
      <c r="W13" s="5"/>
      <c r="X13" s="4">
        <f t="shared" ref="X13:X21" si="2">SUM(S13:W13)-N13</f>
        <v>0</v>
      </c>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x14ac:dyDescent="0.25">
      <c r="A14" s="22"/>
      <c r="B14" s="23"/>
      <c r="C14" s="24" t="s">
        <v>371</v>
      </c>
      <c r="D14" s="102">
        <v>6579458.0899999999</v>
      </c>
      <c r="E14" s="25"/>
      <c r="F14" s="105"/>
      <c r="G14" s="5"/>
      <c r="H14" s="5"/>
      <c r="I14" s="4"/>
      <c r="J14" s="5"/>
      <c r="K14" s="5"/>
      <c r="L14" s="4"/>
      <c r="M14" s="4"/>
      <c r="N14" s="4"/>
      <c r="O14" s="4"/>
      <c r="P14" s="4"/>
      <c r="Q14" s="4"/>
      <c r="R14" s="4"/>
      <c r="S14" s="5"/>
      <c r="T14" s="5"/>
      <c r="U14" s="5"/>
      <c r="V14" s="5"/>
      <c r="W14" s="5"/>
      <c r="X14" s="4"/>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x14ac:dyDescent="0.25">
      <c r="A15" s="22"/>
      <c r="B15" s="23"/>
      <c r="C15" s="24" t="s">
        <v>370</v>
      </c>
      <c r="D15" s="102">
        <v>115767</v>
      </c>
      <c r="E15" s="25"/>
      <c r="F15" s="105"/>
      <c r="G15" s="5"/>
      <c r="H15" s="5"/>
      <c r="I15" s="4"/>
      <c r="J15" s="5"/>
      <c r="K15" s="5"/>
      <c r="L15" s="4"/>
      <c r="M15" s="4"/>
      <c r="N15" s="4"/>
      <c r="O15" s="4"/>
      <c r="P15" s="4"/>
      <c r="Q15" s="4"/>
      <c r="R15" s="4"/>
      <c r="S15" s="5"/>
      <c r="T15" s="5"/>
      <c r="U15" s="5"/>
      <c r="V15" s="5"/>
      <c r="W15" s="5"/>
      <c r="X15" s="4"/>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x14ac:dyDescent="0.25">
      <c r="A16" s="22"/>
      <c r="B16" s="23"/>
      <c r="C16" s="170" t="s">
        <v>373</v>
      </c>
      <c r="D16" s="160">
        <v>10164452</v>
      </c>
      <c r="E16" s="25"/>
      <c r="F16" s="110"/>
      <c r="G16" s="5"/>
      <c r="H16" s="5"/>
      <c r="I16" s="4"/>
      <c r="J16" s="5"/>
      <c r="K16" s="5"/>
      <c r="L16" s="4"/>
      <c r="M16" s="4"/>
      <c r="N16" s="4"/>
      <c r="O16" s="4"/>
      <c r="P16" s="4"/>
      <c r="Q16" s="4"/>
      <c r="R16" s="4"/>
      <c r="S16" s="5"/>
      <c r="T16" s="5"/>
      <c r="U16" s="5"/>
      <c r="V16" s="5"/>
      <c r="W16" s="5"/>
      <c r="X16" s="4"/>
      <c r="Y16" s="5"/>
      <c r="Z16" s="5"/>
      <c r="AA16" s="5"/>
      <c r="AB16" s="5"/>
      <c r="AC16" s="5"/>
      <c r="AD16" s="5"/>
      <c r="AE16" s="5"/>
      <c r="AF16" s="5"/>
      <c r="AG16" s="5"/>
      <c r="AH16" s="5"/>
      <c r="AI16" s="5"/>
      <c r="AJ16" s="5"/>
      <c r="AK16" s="5"/>
      <c r="AL16" s="5"/>
      <c r="AM16" s="5"/>
      <c r="AN16" s="5"/>
      <c r="AO16" s="5"/>
      <c r="AP16" s="5"/>
      <c r="AQ16" s="5"/>
      <c r="AR16" s="5"/>
      <c r="AS16" s="5"/>
      <c r="AT16" s="5"/>
      <c r="AU16" s="5"/>
      <c r="AV16" s="5"/>
    </row>
    <row r="17" spans="1:48" x14ac:dyDescent="0.25">
      <c r="A17" s="22" t="s">
        <v>41</v>
      </c>
      <c r="B17" s="23"/>
      <c r="C17" s="24" t="s">
        <v>42</v>
      </c>
      <c r="D17" s="102">
        <v>5140039</v>
      </c>
      <c r="E17" s="25"/>
      <c r="F17" s="105"/>
      <c r="G17" s="5" t="s">
        <v>43</v>
      </c>
      <c r="H17" s="5" t="str">
        <f>+C17</f>
        <v>Material gastable</v>
      </c>
      <c r="I17" s="4">
        <f>+D17</f>
        <v>5140039</v>
      </c>
      <c r="J17" s="5"/>
      <c r="K17" s="5"/>
      <c r="L17" s="4" t="e">
        <f>+#REF!</f>
        <v>#REF!</v>
      </c>
      <c r="M17" s="4" t="e">
        <f t="shared" si="1"/>
        <v>#REF!</v>
      </c>
      <c r="N17" s="4" t="e">
        <f>-M17</f>
        <v>#REF!</v>
      </c>
      <c r="O17" s="4"/>
      <c r="P17" s="4"/>
      <c r="Q17" s="5"/>
      <c r="R17" s="4" t="e">
        <f t="shared" ref="R17:R77" si="3">SUM(M17:Q17)</f>
        <v>#REF!</v>
      </c>
      <c r="S17" s="5"/>
      <c r="T17" s="5"/>
      <c r="U17" s="5"/>
      <c r="V17" s="4" t="e">
        <f>+N17</f>
        <v>#REF!</v>
      </c>
      <c r="W17" s="5"/>
      <c r="X17" s="4" t="e">
        <f t="shared" si="2"/>
        <v>#REF!</v>
      </c>
      <c r="Y17" s="5"/>
      <c r="Z17" s="5"/>
      <c r="AA17" s="5"/>
      <c r="AB17" s="5"/>
      <c r="AC17" s="5"/>
      <c r="AD17" s="5"/>
      <c r="AE17" s="5"/>
      <c r="AF17" s="5"/>
      <c r="AG17" s="5"/>
      <c r="AH17" s="5"/>
      <c r="AI17" s="5"/>
      <c r="AJ17" s="5"/>
      <c r="AK17" s="5"/>
      <c r="AL17" s="5"/>
      <c r="AM17" s="5"/>
      <c r="AN17" s="5"/>
      <c r="AO17" s="5"/>
      <c r="AP17" s="5"/>
      <c r="AQ17" s="5"/>
      <c r="AR17" s="5"/>
      <c r="AS17" s="5"/>
      <c r="AT17" s="5"/>
      <c r="AU17" s="5"/>
      <c r="AV17" s="5"/>
    </row>
    <row r="18" spans="1:48" x14ac:dyDescent="0.25">
      <c r="A18" s="22" t="s">
        <v>44</v>
      </c>
      <c r="B18" s="23"/>
      <c r="C18" s="24" t="s">
        <v>45</v>
      </c>
      <c r="D18" s="102">
        <v>485389</v>
      </c>
      <c r="E18" s="25">
        <f>+D18+D19</f>
        <v>176507</v>
      </c>
      <c r="F18" s="105">
        <v>50944252</v>
      </c>
      <c r="G18" s="5"/>
      <c r="H18" s="5"/>
      <c r="I18" s="4"/>
      <c r="J18" s="5"/>
      <c r="K18" s="5"/>
      <c r="L18" s="4" t="e">
        <f>+#REF!</f>
        <v>#REF!</v>
      </c>
      <c r="M18" s="4" t="e">
        <f t="shared" si="1"/>
        <v>#REF!</v>
      </c>
      <c r="N18" s="4" t="e">
        <f>-M18</f>
        <v>#REF!</v>
      </c>
      <c r="O18" s="4"/>
      <c r="P18" s="4"/>
      <c r="Q18" s="5"/>
      <c r="R18" s="4" t="e">
        <f t="shared" ref="R18" si="4">SUM(M18:Q18)</f>
        <v>#REF!</v>
      </c>
      <c r="S18" s="5"/>
      <c r="T18" s="5"/>
      <c r="U18" s="5"/>
      <c r="V18" s="4" t="e">
        <f>+N18</f>
        <v>#REF!</v>
      </c>
      <c r="W18" s="5"/>
      <c r="X18" s="4" t="e">
        <f t="shared" si="2"/>
        <v>#REF!</v>
      </c>
      <c r="Y18" s="5"/>
      <c r="Z18" s="5"/>
      <c r="AA18" s="5"/>
      <c r="AB18" s="5"/>
      <c r="AC18" s="5"/>
      <c r="AD18" s="5"/>
      <c r="AE18" s="5"/>
      <c r="AF18" s="5"/>
      <c r="AG18" s="5"/>
      <c r="AH18" s="5"/>
      <c r="AI18" s="5"/>
      <c r="AJ18" s="5"/>
      <c r="AK18" s="5"/>
      <c r="AL18" s="5"/>
      <c r="AM18" s="5"/>
      <c r="AN18" s="5"/>
      <c r="AO18" s="5"/>
      <c r="AP18" s="5"/>
      <c r="AQ18" s="5"/>
      <c r="AR18" s="5"/>
      <c r="AS18" s="5"/>
      <c r="AT18" s="5"/>
      <c r="AU18" s="5"/>
      <c r="AV18" s="5"/>
    </row>
    <row r="19" spans="1:48" x14ac:dyDescent="0.25">
      <c r="A19" s="22"/>
      <c r="B19" s="23"/>
      <c r="C19" s="24" t="s">
        <v>363</v>
      </c>
      <c r="D19" s="102">
        <v>-308882</v>
      </c>
      <c r="E19" s="25"/>
      <c r="F19" s="105"/>
      <c r="G19" s="5"/>
      <c r="H19" s="5"/>
      <c r="I19" s="4"/>
      <c r="J19" s="5"/>
      <c r="K19" s="5"/>
      <c r="L19" s="4"/>
      <c r="M19" s="4"/>
      <c r="N19" s="4"/>
      <c r="O19" s="4"/>
      <c r="P19" s="4"/>
      <c r="Q19" s="5"/>
      <c r="R19" s="4"/>
      <c r="S19" s="5"/>
      <c r="T19" s="5"/>
      <c r="U19" s="5"/>
      <c r="V19" s="4"/>
      <c r="W19" s="5"/>
      <c r="X19" s="4"/>
      <c r="Y19" s="5"/>
      <c r="Z19" s="5"/>
      <c r="AA19" s="5"/>
      <c r="AB19" s="5"/>
      <c r="AC19" s="5"/>
      <c r="AD19" s="5"/>
      <c r="AE19" s="5"/>
      <c r="AF19" s="5"/>
      <c r="AG19" s="5"/>
      <c r="AH19" s="5"/>
      <c r="AI19" s="5"/>
      <c r="AJ19" s="5"/>
      <c r="AK19" s="5"/>
      <c r="AL19" s="5"/>
      <c r="AM19" s="5"/>
      <c r="AN19" s="5"/>
      <c r="AO19" s="5"/>
      <c r="AP19" s="5"/>
      <c r="AQ19" s="5"/>
      <c r="AR19" s="5"/>
      <c r="AS19" s="5"/>
      <c r="AT19" s="5"/>
      <c r="AU19" s="5"/>
      <c r="AV19" s="5"/>
    </row>
    <row r="20" spans="1:48" x14ac:dyDescent="0.25">
      <c r="A20" s="22" t="s">
        <v>46</v>
      </c>
      <c r="B20" s="23"/>
      <c r="C20" s="24" t="s">
        <v>47</v>
      </c>
      <c r="D20" s="102">
        <v>84984015</v>
      </c>
      <c r="E20" s="25">
        <f>+D20+D21</f>
        <v>59968799</v>
      </c>
      <c r="F20" s="102">
        <f>+D20+D21</f>
        <v>59968799</v>
      </c>
      <c r="G20" s="5" t="s">
        <v>48</v>
      </c>
      <c r="H20" s="5" t="str">
        <f t="shared" ref="H20:I23" si="5">+C20</f>
        <v>Mobiliarios y equipos de oficina</v>
      </c>
      <c r="I20" s="4">
        <f t="shared" si="5"/>
        <v>84984015</v>
      </c>
      <c r="J20" s="4">
        <f>1983796+540000</f>
        <v>2523796</v>
      </c>
      <c r="K20" s="4"/>
      <c r="L20" s="4" t="e">
        <f>+#REF!</f>
        <v>#REF!</v>
      </c>
      <c r="M20" s="4" t="e">
        <f t="shared" si="1"/>
        <v>#REF!</v>
      </c>
      <c r="N20" s="4"/>
      <c r="O20" s="4" t="e">
        <f>-M20</f>
        <v>#REF!</v>
      </c>
      <c r="P20" s="4"/>
      <c r="Q20" s="5"/>
      <c r="R20" s="4" t="e">
        <f t="shared" si="3"/>
        <v>#REF!</v>
      </c>
      <c r="S20" s="5"/>
      <c r="T20" s="5"/>
      <c r="U20" s="5"/>
      <c r="V20" s="5"/>
      <c r="W20" s="5"/>
      <c r="X20" s="4">
        <f t="shared" si="2"/>
        <v>0</v>
      </c>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x14ac:dyDescent="0.25">
      <c r="A21" s="22" t="s">
        <v>46</v>
      </c>
      <c r="B21" s="23"/>
      <c r="C21" s="24" t="s">
        <v>49</v>
      </c>
      <c r="D21" s="102">
        <v>-25015216</v>
      </c>
      <c r="E21" s="25"/>
      <c r="F21" s="105"/>
      <c r="G21" s="5"/>
      <c r="H21" s="5" t="str">
        <f t="shared" si="5"/>
        <v>Depreciación acumulada</v>
      </c>
      <c r="I21" s="4">
        <f t="shared" si="5"/>
        <v>-25015216</v>
      </c>
      <c r="J21" s="4">
        <v>5576912</v>
      </c>
      <c r="K21" s="26">
        <v>2268157</v>
      </c>
      <c r="L21" s="4" t="e">
        <f>+#REF!</f>
        <v>#REF!</v>
      </c>
      <c r="M21" s="4" t="e">
        <f>+I21+J21-K21-L21</f>
        <v>#REF!</v>
      </c>
      <c r="N21" s="5"/>
      <c r="O21" s="4" t="e">
        <f>-M21</f>
        <v>#REF!</v>
      </c>
      <c r="P21" s="4"/>
      <c r="Q21" s="5"/>
      <c r="R21" s="4" t="e">
        <f>SUM(M21:Q21)</f>
        <v>#REF!</v>
      </c>
      <c r="S21" s="5"/>
      <c r="T21" s="5"/>
      <c r="U21" s="5"/>
      <c r="V21" s="5"/>
      <c r="W21" s="5"/>
      <c r="X21" s="4">
        <f t="shared" si="2"/>
        <v>0</v>
      </c>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x14ac:dyDescent="0.25">
      <c r="A22" s="22" t="s">
        <v>50</v>
      </c>
      <c r="B22" s="23"/>
      <c r="C22" s="24" t="s">
        <v>51</v>
      </c>
      <c r="D22" s="102">
        <v>331614</v>
      </c>
      <c r="E22" s="25">
        <f>+D22+D23</f>
        <v>30144</v>
      </c>
      <c r="F22" s="105"/>
      <c r="G22" s="5" t="s">
        <v>48</v>
      </c>
      <c r="H22" s="5" t="str">
        <f t="shared" si="5"/>
        <v>Intangibles</v>
      </c>
      <c r="I22" s="4">
        <f t="shared" si="5"/>
        <v>331614</v>
      </c>
      <c r="J22" s="4">
        <v>5477112</v>
      </c>
      <c r="K22" s="4"/>
      <c r="L22" s="4" t="e">
        <f>+#REF!</f>
        <v>#REF!</v>
      </c>
      <c r="M22" s="4" t="e">
        <f t="shared" ref="M22:M23" si="6">+I22+J22-K22-L22</f>
        <v>#REF!</v>
      </c>
      <c r="N22" s="5"/>
      <c r="O22" s="4" t="e">
        <f>-M22</f>
        <v>#REF!</v>
      </c>
      <c r="P22" s="5"/>
      <c r="Q22" s="5"/>
      <c r="R22" s="4" t="e">
        <f>SUM(M22:Q22)</f>
        <v>#REF!</v>
      </c>
      <c r="S22" s="5"/>
      <c r="T22" s="5"/>
      <c r="U22" s="5"/>
      <c r="V22" s="5"/>
      <c r="W22" s="5"/>
      <c r="X22" s="4"/>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x14ac:dyDescent="0.25">
      <c r="A23" s="22" t="s">
        <v>50</v>
      </c>
      <c r="B23" s="23"/>
      <c r="C23" s="24" t="s">
        <v>52</v>
      </c>
      <c r="D23" s="102">
        <v>-301470</v>
      </c>
      <c r="E23" s="25"/>
      <c r="F23" s="105"/>
      <c r="G23" s="5"/>
      <c r="H23" s="5" t="str">
        <f t="shared" si="5"/>
        <v>Amortización</v>
      </c>
      <c r="I23" s="4">
        <f t="shared" si="5"/>
        <v>-301470</v>
      </c>
      <c r="J23" s="4">
        <v>1011668</v>
      </c>
      <c r="K23" s="4">
        <v>2141793</v>
      </c>
      <c r="L23" s="4" t="e">
        <f>+#REF!</f>
        <v>#REF!</v>
      </c>
      <c r="M23" s="4" t="e">
        <f t="shared" si="6"/>
        <v>#REF!</v>
      </c>
      <c r="N23" s="5"/>
      <c r="O23" s="4" t="e">
        <f>-M23</f>
        <v>#REF!</v>
      </c>
      <c r="P23" s="4" t="e">
        <f>+O22+O23</f>
        <v>#REF!</v>
      </c>
      <c r="Q23" s="5"/>
      <c r="R23" s="4" t="e">
        <f>SUM(M23:Q23)</f>
        <v>#REF!</v>
      </c>
      <c r="S23" s="5"/>
      <c r="T23" s="5"/>
      <c r="U23" s="5"/>
      <c r="V23" s="5"/>
      <c r="W23" s="5"/>
      <c r="X23" s="4"/>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x14ac:dyDescent="0.25">
      <c r="A24" s="22"/>
      <c r="B24" s="23"/>
      <c r="C24" s="41" t="s">
        <v>287</v>
      </c>
      <c r="D24" s="162"/>
      <c r="E24" s="25"/>
      <c r="F24" s="105" t="s">
        <v>354</v>
      </c>
      <c r="G24" s="5"/>
      <c r="H24" s="5"/>
      <c r="I24" s="4">
        <f>+D24</f>
        <v>0</v>
      </c>
      <c r="J24" s="4"/>
      <c r="K24" s="4"/>
      <c r="L24" s="4"/>
      <c r="M24" s="4"/>
      <c r="N24" s="5"/>
      <c r="O24" s="4"/>
      <c r="P24" s="5"/>
      <c r="Q24" s="5"/>
      <c r="R24" s="4"/>
      <c r="S24" s="5"/>
      <c r="T24" s="5"/>
      <c r="U24" s="5"/>
      <c r="V24" s="5"/>
      <c r="W24" s="5"/>
      <c r="X24" s="4"/>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x14ac:dyDescent="0.25">
      <c r="A25" s="22" t="s">
        <v>31</v>
      </c>
      <c r="B25" s="23"/>
      <c r="C25" s="19" t="s">
        <v>53</v>
      </c>
      <c r="D25" s="193"/>
      <c r="E25" s="25"/>
      <c r="F25" s="105"/>
      <c r="G25" s="5"/>
      <c r="H25" s="5"/>
      <c r="I25" s="4"/>
      <c r="J25" s="4"/>
      <c r="K25" s="4"/>
      <c r="L25" s="4"/>
      <c r="M25" s="4"/>
      <c r="N25" s="5"/>
      <c r="O25" s="4"/>
      <c r="P25" s="5"/>
      <c r="Q25" s="5"/>
      <c r="R25" s="4"/>
      <c r="S25" s="5"/>
      <c r="T25" s="5"/>
      <c r="U25" s="5"/>
      <c r="V25" s="5"/>
      <c r="W25" s="5"/>
      <c r="X25" s="4"/>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x14ac:dyDescent="0.25">
      <c r="A26" s="22" t="s">
        <v>54</v>
      </c>
      <c r="B26" s="23"/>
      <c r="C26" s="24" t="s">
        <v>55</v>
      </c>
      <c r="D26" s="193">
        <v>-6458438</v>
      </c>
      <c r="E26" s="102">
        <f>+D26+D27</f>
        <v>-6597333</v>
      </c>
      <c r="F26" s="155"/>
      <c r="G26" s="5" t="s">
        <v>43</v>
      </c>
      <c r="H26" s="5" t="str">
        <f>+C26</f>
        <v>Cuentas por pagar</v>
      </c>
      <c r="I26" s="4">
        <f>+D26</f>
        <v>-6458438</v>
      </c>
      <c r="J26" s="4"/>
      <c r="K26" s="4"/>
      <c r="L26" s="4" t="e">
        <f>+#REF!</f>
        <v>#REF!</v>
      </c>
      <c r="M26" s="4" t="e">
        <f t="shared" si="1"/>
        <v>#REF!</v>
      </c>
      <c r="N26" s="4" t="e">
        <f>-M26</f>
        <v>#REF!</v>
      </c>
      <c r="O26" s="4"/>
      <c r="P26" s="4"/>
      <c r="Q26" s="5"/>
      <c r="R26" s="4" t="e">
        <f t="shared" si="3"/>
        <v>#REF!</v>
      </c>
      <c r="S26" s="5"/>
      <c r="T26" s="5"/>
      <c r="U26" s="5"/>
      <c r="V26" s="4" t="e">
        <f>+N26</f>
        <v>#REF!</v>
      </c>
      <c r="W26" s="5"/>
      <c r="X26" s="4" t="e">
        <f>SUM(S26:W26)-N26</f>
        <v>#REF!</v>
      </c>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x14ac:dyDescent="0.25">
      <c r="A27" s="22" t="s">
        <v>56</v>
      </c>
      <c r="B27" s="23"/>
      <c r="C27" s="24" t="s">
        <v>57</v>
      </c>
      <c r="D27" s="193">
        <v>-138895</v>
      </c>
      <c r="E27" s="25"/>
      <c r="F27" s="105"/>
      <c r="G27" s="5"/>
      <c r="H27" s="5" t="str">
        <f>+C27</f>
        <v>Retenciones y acumulaciones por pagar</v>
      </c>
      <c r="I27" s="4">
        <f>+D27</f>
        <v>-138895</v>
      </c>
      <c r="J27" s="4"/>
      <c r="K27" s="4"/>
      <c r="L27" s="4" t="e">
        <f>+#REF!</f>
        <v>#REF!</v>
      </c>
      <c r="M27" s="4" t="e">
        <f t="shared" si="1"/>
        <v>#REF!</v>
      </c>
      <c r="N27" s="4" t="e">
        <f>-M27</f>
        <v>#REF!</v>
      </c>
      <c r="O27" s="4"/>
      <c r="P27" s="4"/>
      <c r="Q27" s="5"/>
      <c r="R27" s="4" t="e">
        <f t="shared" si="3"/>
        <v>#REF!</v>
      </c>
      <c r="S27" s="5"/>
      <c r="T27" s="5"/>
      <c r="U27" s="5"/>
      <c r="V27" s="5"/>
      <c r="W27" s="5"/>
      <c r="X27" s="4" t="e">
        <f>SUM(S27:W27)-N27</f>
        <v>#REF!</v>
      </c>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x14ac:dyDescent="0.25">
      <c r="A28" s="22"/>
      <c r="B28" s="23"/>
      <c r="C28" s="24"/>
      <c r="D28" s="160"/>
      <c r="E28" s="25"/>
      <c r="F28" s="105"/>
      <c r="G28" s="5"/>
      <c r="H28" s="5"/>
      <c r="I28" s="4"/>
      <c r="J28" s="4"/>
      <c r="K28" s="4"/>
      <c r="L28" s="4"/>
      <c r="M28" s="4"/>
      <c r="N28" s="4"/>
      <c r="O28" s="4"/>
      <c r="P28" s="4"/>
      <c r="Q28" s="5"/>
      <c r="R28" s="4"/>
      <c r="S28" s="5"/>
      <c r="T28" s="5"/>
      <c r="U28" s="5"/>
      <c r="V28" s="5"/>
      <c r="W28" s="5"/>
      <c r="X28" s="4"/>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x14ac:dyDescent="0.25">
      <c r="A29" s="22" t="s">
        <v>31</v>
      </c>
      <c r="B29" s="23"/>
      <c r="C29" s="19" t="s">
        <v>58</v>
      </c>
      <c r="D29" s="160"/>
      <c r="E29" s="25"/>
      <c r="G29" s="5"/>
      <c r="H29" s="5"/>
      <c r="I29" s="4"/>
      <c r="J29" s="4"/>
      <c r="K29" s="4"/>
      <c r="L29" s="4"/>
      <c r="M29" s="4"/>
      <c r="N29" s="4"/>
      <c r="O29" s="4"/>
      <c r="P29" s="4"/>
      <c r="Q29" s="5"/>
      <c r="R29" s="4"/>
      <c r="S29" s="5"/>
      <c r="T29" s="5"/>
      <c r="U29" s="5"/>
      <c r="V29" s="5"/>
      <c r="W29" s="5"/>
      <c r="X29" s="4"/>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x14ac:dyDescent="0.25">
      <c r="A30" s="22" t="s">
        <v>59</v>
      </c>
      <c r="B30" s="23"/>
      <c r="C30" s="24" t="s">
        <v>60</v>
      </c>
      <c r="D30" s="102">
        <f>-82185090</f>
        <v>-82185090</v>
      </c>
      <c r="E30" s="25"/>
      <c r="G30" s="5"/>
      <c r="H30" s="5" t="str">
        <f>+C30</f>
        <v>Resultado acumulado</v>
      </c>
      <c r="I30" s="4">
        <f>+D30+SUM(D35:D153)</f>
        <v>-78319792</v>
      </c>
      <c r="J30" s="4">
        <v>1953658</v>
      </c>
      <c r="K30" s="4">
        <f>-I156</f>
        <v>0</v>
      </c>
      <c r="L30" s="4" t="e">
        <f>+#REF!+SUM(#REF!)</f>
        <v>#REF!</v>
      </c>
      <c r="M30" s="4" t="e">
        <f>+I30+J30-K30-L30</f>
        <v>#REF!</v>
      </c>
      <c r="N30" s="4" t="e">
        <f t="shared" ref="N30:N35" si="7">-M30</f>
        <v>#REF!</v>
      </c>
      <c r="O30" s="4"/>
      <c r="P30" s="4"/>
      <c r="Q30" s="5"/>
      <c r="R30" s="4" t="e">
        <f t="shared" si="3"/>
        <v>#REF!</v>
      </c>
      <c r="S30" s="5"/>
      <c r="T30" s="5"/>
      <c r="U30" s="5"/>
      <c r="V30" s="4" t="e">
        <f>+N30</f>
        <v>#REF!</v>
      </c>
      <c r="W30" s="5"/>
      <c r="X30" s="4" t="e">
        <f>SUM(S30:W30)-N30</f>
        <v>#REF!</v>
      </c>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x14ac:dyDescent="0.25">
      <c r="A31" s="22"/>
      <c r="B31" s="23"/>
      <c r="C31" s="24"/>
      <c r="D31" s="160"/>
      <c r="E31" s="25"/>
      <c r="F31" s="105"/>
      <c r="G31" s="5"/>
      <c r="H31" s="5"/>
      <c r="I31" s="4"/>
      <c r="J31" s="4"/>
      <c r="K31" s="4"/>
      <c r="L31" s="4"/>
      <c r="M31" s="4"/>
      <c r="N31" s="4"/>
      <c r="O31" s="4"/>
      <c r="P31" s="4"/>
      <c r="Q31" s="5"/>
      <c r="R31" s="4"/>
      <c r="S31" s="5"/>
      <c r="T31" s="5"/>
      <c r="U31" s="5"/>
      <c r="V31" s="5"/>
      <c r="W31" s="5"/>
      <c r="X31" s="4"/>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x14ac:dyDescent="0.25">
      <c r="A32" s="27"/>
      <c r="B32" s="23"/>
      <c r="C32" s="28" t="s">
        <v>63</v>
      </c>
      <c r="D32" s="162">
        <v>0</v>
      </c>
      <c r="E32" s="30"/>
      <c r="F32" s="28"/>
      <c r="G32" s="28"/>
      <c r="H32" s="9"/>
      <c r="I32" s="9"/>
      <c r="J32" s="9"/>
      <c r="K32" s="28"/>
      <c r="L32" s="9"/>
      <c r="M32" s="9"/>
      <c r="N32" s="9"/>
      <c r="O32" s="9"/>
      <c r="P32" s="9"/>
      <c r="Q32" s="28"/>
      <c r="R32" s="9"/>
      <c r="S32" s="28"/>
      <c r="T32" s="28"/>
      <c r="U32" s="28"/>
      <c r="V32" s="28"/>
      <c r="W32" s="28"/>
      <c r="X32" s="9"/>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row>
    <row r="33" spans="1:48" x14ac:dyDescent="0.25">
      <c r="A33" s="27"/>
      <c r="B33" s="23"/>
      <c r="C33" s="28"/>
      <c r="D33" s="162"/>
      <c r="E33" s="30"/>
      <c r="F33" s="9"/>
      <c r="G33" s="28"/>
      <c r="H33" s="9"/>
      <c r="I33" s="9"/>
      <c r="J33" s="9"/>
      <c r="K33" s="28"/>
      <c r="L33" s="9"/>
      <c r="M33" s="9"/>
      <c r="N33" s="9"/>
      <c r="O33" s="9"/>
      <c r="P33" s="9"/>
      <c r="Q33" s="28"/>
      <c r="R33" s="9"/>
      <c r="S33" s="28"/>
      <c r="T33" s="28"/>
      <c r="U33" s="28"/>
      <c r="V33" s="28"/>
      <c r="W33" s="28"/>
      <c r="X33" s="9"/>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row>
    <row r="34" spans="1:48" x14ac:dyDescent="0.25">
      <c r="A34" s="31" t="s">
        <v>31</v>
      </c>
      <c r="B34" s="23"/>
      <c r="C34" s="19" t="s">
        <v>64</v>
      </c>
      <c r="D34" s="162"/>
      <c r="E34" s="30"/>
      <c r="F34" s="28"/>
      <c r="G34" s="28"/>
      <c r="H34" s="28"/>
      <c r="I34" s="9"/>
      <c r="J34" s="28"/>
      <c r="K34" s="28"/>
      <c r="L34" s="9"/>
      <c r="M34" s="9">
        <f t="shared" si="1"/>
        <v>0</v>
      </c>
      <c r="N34" s="9">
        <f t="shared" si="7"/>
        <v>0</v>
      </c>
      <c r="O34" s="9"/>
      <c r="P34" s="9"/>
      <c r="Q34" s="28"/>
      <c r="R34" s="9">
        <f t="shared" si="3"/>
        <v>0</v>
      </c>
      <c r="S34" s="28"/>
      <c r="T34" s="28"/>
      <c r="U34" s="28"/>
      <c r="V34" s="28"/>
      <c r="W34" s="28"/>
      <c r="X34" s="9">
        <f t="shared" ref="X34:X54" si="8">SUM(S34:W34)-N34</f>
        <v>0</v>
      </c>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row>
    <row r="35" spans="1:48" x14ac:dyDescent="0.25">
      <c r="A35" s="22" t="s">
        <v>65</v>
      </c>
      <c r="B35" s="23"/>
      <c r="C35" s="32" t="s">
        <v>66</v>
      </c>
      <c r="D35" s="102">
        <v>-11150231</v>
      </c>
      <c r="E35" s="25"/>
      <c r="F35" s="105"/>
      <c r="G35" s="5" t="s">
        <v>43</v>
      </c>
      <c r="H35" s="5" t="str">
        <f>+C35</f>
        <v>Ingresos</v>
      </c>
      <c r="I35" s="4">
        <f>+D35</f>
        <v>-11150231</v>
      </c>
      <c r="J35" s="5"/>
      <c r="K35" s="5"/>
      <c r="L35" s="4"/>
      <c r="M35" s="4">
        <f t="shared" si="1"/>
        <v>-11150231</v>
      </c>
      <c r="N35" s="4">
        <f t="shared" si="7"/>
        <v>11150231</v>
      </c>
      <c r="O35" s="4"/>
      <c r="P35" s="4"/>
      <c r="Q35" s="5"/>
      <c r="R35" s="4">
        <f t="shared" si="3"/>
        <v>0</v>
      </c>
      <c r="S35" s="4">
        <f>-M35</f>
        <v>11150231</v>
      </c>
      <c r="T35" s="5"/>
      <c r="U35" s="5"/>
      <c r="V35" s="5"/>
      <c r="W35" s="5"/>
      <c r="X35" s="4">
        <f t="shared" si="8"/>
        <v>0</v>
      </c>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x14ac:dyDescent="0.25">
      <c r="A36" s="31"/>
      <c r="B36" s="23"/>
      <c r="C36" s="28"/>
      <c r="D36" s="162"/>
      <c r="E36" s="30"/>
      <c r="F36" s="9"/>
      <c r="G36" s="28"/>
      <c r="H36" s="28"/>
      <c r="I36" s="9"/>
      <c r="J36" s="28"/>
      <c r="K36" s="28"/>
      <c r="L36" s="9"/>
      <c r="M36" s="9">
        <f t="shared" si="1"/>
        <v>0</v>
      </c>
      <c r="N36" s="9"/>
      <c r="O36" s="9"/>
      <c r="P36" s="9"/>
      <c r="Q36" s="28"/>
      <c r="R36" s="9">
        <f t="shared" si="3"/>
        <v>0</v>
      </c>
      <c r="S36" s="28"/>
      <c r="T36" s="28"/>
      <c r="U36" s="28"/>
      <c r="V36" s="28"/>
      <c r="W36" s="28"/>
      <c r="X36" s="9">
        <f t="shared" si="8"/>
        <v>0</v>
      </c>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row>
    <row r="37" spans="1:48" x14ac:dyDescent="0.25">
      <c r="A37" s="31" t="s">
        <v>31</v>
      </c>
      <c r="B37" s="23"/>
      <c r="C37" s="19" t="s">
        <v>67</v>
      </c>
      <c r="D37" s="29"/>
      <c r="E37" s="30"/>
      <c r="F37" s="28"/>
      <c r="G37" s="28"/>
      <c r="H37" s="28"/>
      <c r="I37" s="9"/>
      <c r="J37" s="28"/>
      <c r="K37" s="28"/>
      <c r="L37" s="9"/>
      <c r="M37" s="9">
        <f t="shared" si="1"/>
        <v>0</v>
      </c>
      <c r="N37" s="9"/>
      <c r="O37" s="9"/>
      <c r="P37" s="9"/>
      <c r="Q37" s="28"/>
      <c r="R37" s="9">
        <f t="shared" si="3"/>
        <v>0</v>
      </c>
      <c r="S37" s="28"/>
      <c r="T37" s="28"/>
      <c r="U37" s="28"/>
      <c r="V37" s="28"/>
      <c r="W37" s="28"/>
      <c r="X37" s="9">
        <f t="shared" si="8"/>
        <v>0</v>
      </c>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row>
    <row r="38" spans="1:48" ht="15.75" x14ac:dyDescent="0.25">
      <c r="A38" s="31"/>
      <c r="B38" s="23"/>
      <c r="C38" s="33" t="s">
        <v>68</v>
      </c>
      <c r="D38" s="9"/>
      <c r="E38" s="30"/>
      <c r="F38" s="28"/>
      <c r="G38" s="28"/>
      <c r="H38" s="28"/>
      <c r="I38" s="9"/>
      <c r="J38" s="28"/>
      <c r="K38" s="28"/>
      <c r="L38" s="9"/>
      <c r="M38" s="9">
        <f t="shared" si="1"/>
        <v>0</v>
      </c>
      <c r="N38" s="9"/>
      <c r="O38" s="9"/>
      <c r="P38" s="9"/>
      <c r="Q38" s="28"/>
      <c r="R38" s="9">
        <f t="shared" si="3"/>
        <v>0</v>
      </c>
      <c r="S38" s="28"/>
      <c r="T38" s="28"/>
      <c r="U38" s="28"/>
      <c r="V38" s="28"/>
      <c r="W38" s="28"/>
      <c r="X38" s="9">
        <f t="shared" si="8"/>
        <v>0</v>
      </c>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row>
    <row r="39" spans="1:48" x14ac:dyDescent="0.25">
      <c r="A39" s="31"/>
      <c r="B39" s="23"/>
      <c r="C39" s="34" t="s">
        <v>69</v>
      </c>
      <c r="D39" s="9"/>
      <c r="E39" s="30">
        <f>SUM(D40:D152)</f>
        <v>15015529</v>
      </c>
      <c r="F39" s="28"/>
      <c r="G39" s="28"/>
      <c r="H39" s="28"/>
      <c r="I39" s="9"/>
      <c r="J39" s="28"/>
      <c r="K39" s="28"/>
      <c r="L39" s="9"/>
      <c r="M39" s="9">
        <f t="shared" si="1"/>
        <v>0</v>
      </c>
      <c r="N39" s="9"/>
      <c r="O39" s="9"/>
      <c r="P39" s="9"/>
      <c r="Q39" s="28"/>
      <c r="R39" s="9">
        <f t="shared" si="3"/>
        <v>0</v>
      </c>
      <c r="S39" s="28"/>
      <c r="T39" s="28"/>
      <c r="U39" s="28"/>
      <c r="V39" s="28"/>
      <c r="W39" s="28"/>
      <c r="X39" s="9">
        <f t="shared" si="8"/>
        <v>0</v>
      </c>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row>
    <row r="40" spans="1:48" x14ac:dyDescent="0.25">
      <c r="A40" s="22" t="s">
        <v>70</v>
      </c>
      <c r="B40" s="23" t="s">
        <v>71</v>
      </c>
      <c r="C40" s="100" t="s">
        <v>72</v>
      </c>
      <c r="D40" s="196">
        <v>4290725</v>
      </c>
      <c r="E40" s="196">
        <f>SUM(D40:D54)</f>
        <v>9981649</v>
      </c>
      <c r="F40" s="105">
        <f>+D40+D41+D43+D44+D47+D52+D53+D54+D49+D42+D48</f>
        <v>5558624</v>
      </c>
      <c r="G40" s="5" t="s">
        <v>43</v>
      </c>
      <c r="H40" s="5" t="str">
        <f t="shared" ref="H40:I45" si="9">+C40</f>
        <v>Sueldos fijos</v>
      </c>
      <c r="I40" s="4">
        <f t="shared" si="9"/>
        <v>4290725</v>
      </c>
      <c r="J40" s="5"/>
      <c r="K40" s="5"/>
      <c r="L40" s="4"/>
      <c r="M40" s="4">
        <f t="shared" si="1"/>
        <v>4290725</v>
      </c>
      <c r="N40" s="4">
        <f t="shared" ref="N40:N96" si="10">-M40</f>
        <v>-4290725</v>
      </c>
      <c r="O40" s="4"/>
      <c r="P40" s="4"/>
      <c r="Q40" s="5"/>
      <c r="R40" s="4">
        <f t="shared" si="3"/>
        <v>0</v>
      </c>
      <c r="S40" s="5"/>
      <c r="T40" s="4">
        <f>+N40</f>
        <v>-4290725</v>
      </c>
      <c r="U40" s="4"/>
      <c r="V40" s="5"/>
      <c r="W40" s="5"/>
      <c r="X40" s="4">
        <f t="shared" si="8"/>
        <v>0</v>
      </c>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x14ac:dyDescent="0.25">
      <c r="A41" s="22" t="s">
        <v>70</v>
      </c>
      <c r="B41" s="23" t="s">
        <v>73</v>
      </c>
      <c r="C41" s="100" t="s">
        <v>74</v>
      </c>
      <c r="D41" s="196">
        <v>174567</v>
      </c>
      <c r="E41" s="25"/>
      <c r="F41" s="105"/>
      <c r="G41" s="5" t="s">
        <v>43</v>
      </c>
      <c r="H41" s="5" t="str">
        <f t="shared" si="9"/>
        <v>Sueldos al personal contratado y/o igualado</v>
      </c>
      <c r="I41" s="4">
        <f t="shared" si="9"/>
        <v>174567</v>
      </c>
      <c r="J41" s="5"/>
      <c r="K41" s="5"/>
      <c r="L41" s="4"/>
      <c r="M41" s="4">
        <f t="shared" si="1"/>
        <v>174567</v>
      </c>
      <c r="N41" s="4">
        <f t="shared" si="10"/>
        <v>-174567</v>
      </c>
      <c r="O41" s="4"/>
      <c r="P41" s="4"/>
      <c r="Q41" s="5"/>
      <c r="R41" s="4">
        <f t="shared" si="3"/>
        <v>0</v>
      </c>
      <c r="S41" s="5"/>
      <c r="T41" s="4">
        <f t="shared" ref="T41:T49" si="11">+N41</f>
        <v>-174567</v>
      </c>
      <c r="U41" s="4"/>
      <c r="V41" s="5"/>
      <c r="W41" s="5"/>
      <c r="X41" s="4">
        <f t="shared" si="8"/>
        <v>0</v>
      </c>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x14ac:dyDescent="0.25">
      <c r="A42" s="22" t="s">
        <v>70</v>
      </c>
      <c r="B42" s="23" t="s">
        <v>50</v>
      </c>
      <c r="C42" s="100" t="s">
        <v>75</v>
      </c>
      <c r="D42" s="196">
        <v>278245</v>
      </c>
      <c r="E42" s="25">
        <f>+E39-E40</f>
        <v>5033880</v>
      </c>
      <c r="F42" s="105"/>
      <c r="G42" s="5" t="s">
        <v>43</v>
      </c>
      <c r="H42" s="5" t="str">
        <f t="shared" si="9"/>
        <v>Sueldo anual no. 13</v>
      </c>
      <c r="I42" s="4">
        <f t="shared" si="9"/>
        <v>278245</v>
      </c>
      <c r="J42" s="5"/>
      <c r="K42" s="5"/>
      <c r="L42" s="4"/>
      <c r="M42" s="4">
        <f t="shared" si="1"/>
        <v>278245</v>
      </c>
      <c r="N42" s="4">
        <f t="shared" si="10"/>
        <v>-278245</v>
      </c>
      <c r="O42" s="4"/>
      <c r="P42" s="4"/>
      <c r="Q42" s="5"/>
      <c r="R42" s="4">
        <f t="shared" si="3"/>
        <v>0</v>
      </c>
      <c r="S42" s="5"/>
      <c r="T42" s="4">
        <f t="shared" si="11"/>
        <v>-278245</v>
      </c>
      <c r="U42" s="4"/>
      <c r="V42" s="5"/>
      <c r="W42" s="5"/>
      <c r="X42" s="4">
        <f t="shared" si="8"/>
        <v>0</v>
      </c>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x14ac:dyDescent="0.25">
      <c r="A43" s="22" t="s">
        <v>70</v>
      </c>
      <c r="B43" s="35" t="s">
        <v>76</v>
      </c>
      <c r="C43" s="5" t="s">
        <v>77</v>
      </c>
      <c r="D43" s="196"/>
      <c r="E43" s="25"/>
      <c r="F43" s="110">
        <f>SUM(D40:D149)</f>
        <v>14941256</v>
      </c>
      <c r="G43" s="5"/>
      <c r="H43" s="5" t="str">
        <f t="shared" si="9"/>
        <v>Prestaciones económicas</v>
      </c>
      <c r="I43" s="4">
        <f t="shared" si="9"/>
        <v>0</v>
      </c>
      <c r="J43" s="5"/>
      <c r="K43" s="5"/>
      <c r="L43" s="4"/>
      <c r="M43" s="4">
        <f t="shared" si="1"/>
        <v>0</v>
      </c>
      <c r="N43" s="4">
        <f t="shared" si="10"/>
        <v>0</v>
      </c>
      <c r="O43" s="4"/>
      <c r="P43" s="4"/>
      <c r="Q43" s="5"/>
      <c r="R43" s="4">
        <f t="shared" si="3"/>
        <v>0</v>
      </c>
      <c r="S43" s="5"/>
      <c r="T43" s="4">
        <f t="shared" si="11"/>
        <v>0</v>
      </c>
      <c r="U43" s="4"/>
      <c r="V43" s="5"/>
      <c r="W43" s="5"/>
      <c r="X43" s="4">
        <f t="shared" si="8"/>
        <v>0</v>
      </c>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x14ac:dyDescent="0.25">
      <c r="A44" s="22" t="s">
        <v>70</v>
      </c>
      <c r="B44" s="23" t="s">
        <v>78</v>
      </c>
      <c r="C44" s="100" t="s">
        <v>79</v>
      </c>
      <c r="D44" s="196"/>
      <c r="E44" s="25"/>
      <c r="F44" s="110"/>
      <c r="G44" s="5" t="s">
        <v>43</v>
      </c>
      <c r="H44" s="5" t="str">
        <f t="shared" si="9"/>
        <v>Proporción de vacaciones no disfrutadas</v>
      </c>
      <c r="I44" s="4">
        <f t="shared" si="9"/>
        <v>0</v>
      </c>
      <c r="J44" s="5"/>
      <c r="K44" s="5"/>
      <c r="L44" s="4"/>
      <c r="M44" s="4">
        <f t="shared" si="1"/>
        <v>0</v>
      </c>
      <c r="N44" s="4">
        <f t="shared" si="10"/>
        <v>0</v>
      </c>
      <c r="O44" s="4"/>
      <c r="P44" s="4"/>
      <c r="Q44" s="5"/>
      <c r="R44" s="4">
        <f t="shared" si="3"/>
        <v>0</v>
      </c>
      <c r="S44" s="5"/>
      <c r="T44" s="4">
        <f t="shared" si="11"/>
        <v>0</v>
      </c>
      <c r="U44" s="4"/>
      <c r="V44" s="5"/>
      <c r="W44" s="5"/>
      <c r="X44" s="4">
        <f t="shared" si="8"/>
        <v>0</v>
      </c>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x14ac:dyDescent="0.25">
      <c r="A45" s="31"/>
      <c r="B45" s="23"/>
      <c r="C45" s="34" t="s">
        <v>80</v>
      </c>
      <c r="D45" s="197"/>
      <c r="E45" s="30"/>
      <c r="F45" s="9"/>
      <c r="G45" s="28"/>
      <c r="H45" s="28"/>
      <c r="I45" s="9">
        <f t="shared" si="9"/>
        <v>0</v>
      </c>
      <c r="J45" s="28"/>
      <c r="K45" s="28"/>
      <c r="L45" s="9"/>
      <c r="M45" s="9">
        <f t="shared" si="1"/>
        <v>0</v>
      </c>
      <c r="N45" s="9">
        <f t="shared" si="10"/>
        <v>0</v>
      </c>
      <c r="O45" s="9"/>
      <c r="P45" s="9"/>
      <c r="Q45" s="28"/>
      <c r="R45" s="9">
        <f t="shared" si="3"/>
        <v>0</v>
      </c>
      <c r="S45" s="28"/>
      <c r="T45" s="28"/>
      <c r="U45" s="28"/>
      <c r="V45" s="28"/>
      <c r="W45" s="28"/>
      <c r="X45" s="9">
        <f t="shared" si="8"/>
        <v>0</v>
      </c>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row>
    <row r="46" spans="1:48" x14ac:dyDescent="0.25">
      <c r="A46" s="22" t="s">
        <v>70</v>
      </c>
      <c r="B46" s="23" t="s">
        <v>81</v>
      </c>
      <c r="C46" s="100" t="s">
        <v>82</v>
      </c>
      <c r="D46" s="196">
        <v>4423025</v>
      </c>
      <c r="E46" s="25"/>
      <c r="F46" s="132"/>
      <c r="G46" s="5" t="s">
        <v>43</v>
      </c>
      <c r="H46" s="5" t="str">
        <f t="shared" ref="H46:I49" si="12">+C46</f>
        <v>Compensación por horas extraordinarias</v>
      </c>
      <c r="I46" s="4">
        <f t="shared" si="12"/>
        <v>4423025</v>
      </c>
      <c r="J46" s="5"/>
      <c r="K46" s="5"/>
      <c r="L46" s="4"/>
      <c r="M46" s="4">
        <f t="shared" si="1"/>
        <v>4423025</v>
      </c>
      <c r="N46" s="4">
        <f t="shared" si="10"/>
        <v>-4423025</v>
      </c>
      <c r="O46" s="4"/>
      <c r="P46" s="4"/>
      <c r="Q46" s="5"/>
      <c r="R46" s="4">
        <f t="shared" si="3"/>
        <v>0</v>
      </c>
      <c r="S46" s="5"/>
      <c r="T46" s="4">
        <f t="shared" si="11"/>
        <v>-4423025</v>
      </c>
      <c r="U46" s="4"/>
      <c r="V46" s="5"/>
      <c r="W46" s="5"/>
      <c r="X46" s="4">
        <f t="shared" si="8"/>
        <v>0</v>
      </c>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x14ac:dyDescent="0.25">
      <c r="A47" s="22" t="s">
        <v>70</v>
      </c>
      <c r="B47" s="23" t="s">
        <v>54</v>
      </c>
      <c r="C47" s="100" t="s">
        <v>83</v>
      </c>
      <c r="D47" s="196">
        <v>154500</v>
      </c>
      <c r="E47" s="25"/>
      <c r="F47" s="109"/>
      <c r="G47" s="5" t="s">
        <v>43</v>
      </c>
      <c r="H47" s="5" t="str">
        <f t="shared" si="12"/>
        <v>Compensación por servicio de seguridad</v>
      </c>
      <c r="I47" s="4">
        <f t="shared" si="12"/>
        <v>154500</v>
      </c>
      <c r="J47" s="5"/>
      <c r="K47" s="5"/>
      <c r="L47" s="4"/>
      <c r="M47" s="4">
        <f t="shared" si="1"/>
        <v>154500</v>
      </c>
      <c r="N47" s="4">
        <f t="shared" si="10"/>
        <v>-154500</v>
      </c>
      <c r="O47" s="4"/>
      <c r="P47" s="4"/>
      <c r="Q47" s="5"/>
      <c r="R47" s="4">
        <f t="shared" si="3"/>
        <v>0</v>
      </c>
      <c r="S47" s="5"/>
      <c r="T47" s="4">
        <f t="shared" si="11"/>
        <v>-154500</v>
      </c>
      <c r="U47" s="4"/>
      <c r="V47" s="5"/>
      <c r="W47" s="5"/>
      <c r="X47" s="4">
        <f t="shared" si="8"/>
        <v>0</v>
      </c>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x14ac:dyDescent="0.25">
      <c r="A48" s="22" t="s">
        <v>70</v>
      </c>
      <c r="B48" s="23" t="s">
        <v>84</v>
      </c>
      <c r="C48" s="100" t="s">
        <v>278</v>
      </c>
      <c r="D48" s="196"/>
      <c r="E48" s="25"/>
      <c r="F48" s="147"/>
      <c r="G48" s="5"/>
      <c r="H48" s="5" t="str">
        <f t="shared" si="12"/>
        <v>Compensacion por resultados</v>
      </c>
      <c r="I48" s="4">
        <f t="shared" si="12"/>
        <v>0</v>
      </c>
      <c r="J48" s="5"/>
      <c r="K48" s="5"/>
      <c r="L48" s="4"/>
      <c r="M48" s="4">
        <f t="shared" si="1"/>
        <v>0</v>
      </c>
      <c r="N48" s="4">
        <f t="shared" si="10"/>
        <v>0</v>
      </c>
      <c r="O48" s="4"/>
      <c r="P48" s="4"/>
      <c r="Q48" s="5"/>
      <c r="R48" s="4">
        <f t="shared" si="3"/>
        <v>0</v>
      </c>
      <c r="S48" s="5"/>
      <c r="T48" s="4">
        <f t="shared" si="11"/>
        <v>0</v>
      </c>
      <c r="U48" s="4"/>
      <c r="V48" s="5"/>
      <c r="W48" s="5"/>
      <c r="X48" s="4">
        <f t="shared" si="8"/>
        <v>0</v>
      </c>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x14ac:dyDescent="0.25">
      <c r="A49" s="22" t="s">
        <v>70</v>
      </c>
      <c r="B49" s="23" t="s">
        <v>87</v>
      </c>
      <c r="C49" s="100" t="s">
        <v>85</v>
      </c>
      <c r="D49" s="196"/>
      <c r="E49" s="25"/>
      <c r="F49" s="109"/>
      <c r="G49" s="5" t="s">
        <v>43</v>
      </c>
      <c r="H49" s="5" t="str">
        <f t="shared" si="12"/>
        <v>Bono por desempeño</v>
      </c>
      <c r="I49" s="4">
        <f t="shared" si="12"/>
        <v>0</v>
      </c>
      <c r="J49" s="5"/>
      <c r="K49" s="5"/>
      <c r="L49" s="4"/>
      <c r="M49" s="4">
        <f t="shared" si="1"/>
        <v>0</v>
      </c>
      <c r="N49" s="4">
        <f t="shared" si="10"/>
        <v>0</v>
      </c>
      <c r="O49" s="4"/>
      <c r="P49" s="4"/>
      <c r="Q49" s="5"/>
      <c r="R49" s="4">
        <f t="shared" si="3"/>
        <v>0</v>
      </c>
      <c r="S49" s="5"/>
      <c r="T49" s="4">
        <f t="shared" si="11"/>
        <v>0</v>
      </c>
      <c r="U49" s="4"/>
      <c r="V49" s="5"/>
      <c r="W49" s="5"/>
      <c r="X49" s="4">
        <f t="shared" si="8"/>
        <v>0</v>
      </c>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x14ac:dyDescent="0.25">
      <c r="A50" s="31"/>
      <c r="B50" s="2"/>
      <c r="C50" s="34" t="s">
        <v>86</v>
      </c>
      <c r="D50" s="197"/>
      <c r="E50" s="30"/>
      <c r="F50" s="30"/>
      <c r="G50" s="28"/>
      <c r="H50" s="28"/>
      <c r="I50" s="9"/>
      <c r="J50" s="28"/>
      <c r="K50" s="28"/>
      <c r="L50" s="9"/>
      <c r="M50" s="9">
        <f t="shared" si="1"/>
        <v>0</v>
      </c>
      <c r="N50" s="9">
        <f t="shared" si="10"/>
        <v>0</v>
      </c>
      <c r="O50" s="9"/>
      <c r="P50" s="9"/>
      <c r="Q50" s="28"/>
      <c r="R50" s="9">
        <f t="shared" si="3"/>
        <v>0</v>
      </c>
      <c r="S50" s="28"/>
      <c r="T50" s="28"/>
      <c r="U50" s="28"/>
      <c r="V50" s="28"/>
      <c r="W50" s="28"/>
      <c r="X50" s="9">
        <f t="shared" si="8"/>
        <v>0</v>
      </c>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row>
    <row r="51" spans="1:48" x14ac:dyDescent="0.25">
      <c r="A51" s="31"/>
      <c r="B51" s="2"/>
      <c r="C51" s="34" t="s">
        <v>88</v>
      </c>
      <c r="D51" s="197"/>
      <c r="E51" s="30"/>
      <c r="F51" s="28"/>
      <c r="G51" s="28"/>
      <c r="H51" s="28"/>
      <c r="I51" s="9"/>
      <c r="J51" s="28"/>
      <c r="K51" s="28"/>
      <c r="L51" s="9"/>
      <c r="M51" s="9">
        <f t="shared" si="1"/>
        <v>0</v>
      </c>
      <c r="N51" s="9">
        <f t="shared" si="10"/>
        <v>0</v>
      </c>
      <c r="O51" s="9"/>
      <c r="P51" s="9"/>
      <c r="Q51" s="28"/>
      <c r="R51" s="9">
        <f t="shared" si="3"/>
        <v>0</v>
      </c>
      <c r="S51" s="28"/>
      <c r="T51" s="28"/>
      <c r="U51" s="28"/>
      <c r="V51" s="28"/>
      <c r="W51" s="28"/>
      <c r="X51" s="9">
        <f t="shared" si="8"/>
        <v>0</v>
      </c>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row>
    <row r="52" spans="1:48" x14ac:dyDescent="0.25">
      <c r="A52" s="22" t="s">
        <v>70</v>
      </c>
      <c r="B52" s="2" t="s">
        <v>56</v>
      </c>
      <c r="C52" s="100" t="s">
        <v>89</v>
      </c>
      <c r="D52" s="196">
        <v>302511</v>
      </c>
      <c r="E52" s="25"/>
      <c r="F52" s="110"/>
      <c r="G52" s="5" t="s">
        <v>43</v>
      </c>
      <c r="H52" s="5" t="str">
        <f t="shared" ref="H52:I54" si="13">+C52</f>
        <v>Contribuciones al seguro de salud</v>
      </c>
      <c r="I52" s="4">
        <f t="shared" si="13"/>
        <v>302511</v>
      </c>
      <c r="J52" s="4">
        <f>+I52+I53+I54</f>
        <v>660587</v>
      </c>
      <c r="K52" s="5"/>
      <c r="L52" s="4"/>
      <c r="M52" s="4">
        <f t="shared" si="1"/>
        <v>963098</v>
      </c>
      <c r="N52" s="4">
        <f t="shared" si="10"/>
        <v>-963098</v>
      </c>
      <c r="O52" s="4"/>
      <c r="P52" s="4"/>
      <c r="Q52" s="5"/>
      <c r="R52" s="4">
        <f t="shared" si="3"/>
        <v>0</v>
      </c>
      <c r="S52" s="5"/>
      <c r="T52" s="5"/>
      <c r="U52" s="4">
        <f>+N52</f>
        <v>-963098</v>
      </c>
      <c r="V52" s="5"/>
      <c r="W52" s="5"/>
      <c r="X52" s="4">
        <f t="shared" si="8"/>
        <v>0</v>
      </c>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x14ac:dyDescent="0.25">
      <c r="A53" s="22" t="s">
        <v>70</v>
      </c>
      <c r="B53" s="2"/>
      <c r="C53" s="100" t="s">
        <v>90</v>
      </c>
      <c r="D53" s="196">
        <v>308901</v>
      </c>
      <c r="E53" s="25"/>
      <c r="F53" s="110"/>
      <c r="G53" s="5" t="s">
        <v>43</v>
      </c>
      <c r="H53" s="5" t="str">
        <f t="shared" si="13"/>
        <v xml:space="preserve">Contribuciones al seguro de pensiones </v>
      </c>
      <c r="I53" s="4">
        <f t="shared" si="13"/>
        <v>308901</v>
      </c>
      <c r="J53" s="5"/>
      <c r="K53" s="5"/>
      <c r="L53" s="4"/>
      <c r="M53" s="4">
        <f t="shared" si="1"/>
        <v>308901</v>
      </c>
      <c r="N53" s="4">
        <f t="shared" si="10"/>
        <v>-308901</v>
      </c>
      <c r="O53" s="4"/>
      <c r="P53" s="4"/>
      <c r="Q53" s="5"/>
      <c r="R53" s="4">
        <f t="shared" si="3"/>
        <v>0</v>
      </c>
      <c r="S53" s="5"/>
      <c r="T53" s="5"/>
      <c r="U53" s="4">
        <f>+N53</f>
        <v>-308901</v>
      </c>
      <c r="V53" s="5"/>
      <c r="W53" s="5"/>
      <c r="X53" s="4">
        <f t="shared" si="8"/>
        <v>0</v>
      </c>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x14ac:dyDescent="0.25">
      <c r="A54" s="22" t="s">
        <v>70</v>
      </c>
      <c r="B54" s="2"/>
      <c r="C54" s="100" t="s">
        <v>91</v>
      </c>
      <c r="D54" s="196">
        <v>49175</v>
      </c>
      <c r="E54" s="25"/>
      <c r="F54" s="25">
        <f>+F40+F57</f>
        <v>10518231</v>
      </c>
      <c r="G54" s="5" t="s">
        <v>43</v>
      </c>
      <c r="H54" s="5" t="str">
        <f t="shared" si="13"/>
        <v>Contribuciones al seguro de riesgo laboral</v>
      </c>
      <c r="I54" s="4">
        <f t="shared" si="13"/>
        <v>49175</v>
      </c>
      <c r="J54" s="5"/>
      <c r="K54" s="5"/>
      <c r="L54" s="4"/>
      <c r="M54" s="4">
        <f t="shared" si="1"/>
        <v>49175</v>
      </c>
      <c r="N54" s="4">
        <f t="shared" si="10"/>
        <v>-49175</v>
      </c>
      <c r="O54" s="4"/>
      <c r="P54" s="4"/>
      <c r="Q54" s="5"/>
      <c r="R54" s="4">
        <f t="shared" si="3"/>
        <v>0</v>
      </c>
      <c r="S54" s="5"/>
      <c r="T54" s="5"/>
      <c r="U54" s="4">
        <f>+N54</f>
        <v>-49175</v>
      </c>
      <c r="V54" s="5"/>
      <c r="W54" s="5"/>
      <c r="X54" s="4">
        <f t="shared" si="8"/>
        <v>0</v>
      </c>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ht="15.75" x14ac:dyDescent="0.25">
      <c r="A55" s="31"/>
      <c r="B55" s="2"/>
      <c r="C55" s="33" t="s">
        <v>92</v>
      </c>
      <c r="D55" s="29"/>
      <c r="E55" s="30"/>
      <c r="F55" s="28"/>
      <c r="G55" s="28"/>
      <c r="H55" s="28"/>
      <c r="I55" s="9"/>
      <c r="J55" s="28"/>
      <c r="K55" s="28"/>
      <c r="L55" s="9"/>
      <c r="M55" s="9">
        <f t="shared" si="1"/>
        <v>0</v>
      </c>
      <c r="N55" s="9">
        <f t="shared" si="10"/>
        <v>0</v>
      </c>
      <c r="O55" s="9"/>
      <c r="P55" s="9"/>
      <c r="Q55" s="28"/>
      <c r="R55" s="9">
        <f t="shared" si="3"/>
        <v>0</v>
      </c>
      <c r="S55" s="28"/>
      <c r="T55" s="28"/>
      <c r="U55" s="28"/>
      <c r="V55" s="28"/>
      <c r="W55" s="28"/>
      <c r="X55" s="9">
        <f t="shared" ref="X55:X82" si="14">SUM(S55:W55)-N55</f>
        <v>0</v>
      </c>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row>
    <row r="56" spans="1:48" x14ac:dyDescent="0.25">
      <c r="A56" s="31"/>
      <c r="B56" s="2"/>
      <c r="C56" s="34" t="s">
        <v>93</v>
      </c>
      <c r="D56" s="29"/>
      <c r="E56" s="30"/>
      <c r="F56" s="159"/>
      <c r="G56" s="28"/>
      <c r="H56" s="28"/>
      <c r="I56" s="9"/>
      <c r="J56" s="28"/>
      <c r="K56" s="28"/>
      <c r="L56" s="9"/>
      <c r="M56" s="9">
        <f t="shared" si="1"/>
        <v>0</v>
      </c>
      <c r="N56" s="9">
        <f t="shared" si="10"/>
        <v>0</v>
      </c>
      <c r="O56" s="9"/>
      <c r="P56" s="9"/>
      <c r="Q56" s="28"/>
      <c r="R56" s="9">
        <f t="shared" si="3"/>
        <v>0</v>
      </c>
      <c r="S56" s="28"/>
      <c r="T56" s="28"/>
      <c r="U56" s="28"/>
      <c r="V56" s="28"/>
      <c r="W56" s="28"/>
      <c r="X56" s="9">
        <f t="shared" si="14"/>
        <v>0</v>
      </c>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row>
    <row r="57" spans="1:48" x14ac:dyDescent="0.25">
      <c r="A57" s="22" t="s">
        <v>94</v>
      </c>
      <c r="B57" s="2"/>
      <c r="C57" s="100" t="s">
        <v>95</v>
      </c>
      <c r="D57" s="198">
        <v>62626</v>
      </c>
      <c r="E57" s="199">
        <f>SUM(D57:D89)</f>
        <v>1277332</v>
      </c>
      <c r="F57" s="132">
        <f>SUM(D57:D148)</f>
        <v>4959607</v>
      </c>
      <c r="G57" s="5" t="s">
        <v>43</v>
      </c>
      <c r="H57" s="5" t="str">
        <f t="shared" ref="H57:I61" si="15">+C57</f>
        <v>Teléfono local</v>
      </c>
      <c r="I57" s="4">
        <f t="shared" si="15"/>
        <v>62626</v>
      </c>
      <c r="J57" s="5"/>
      <c r="K57" s="5"/>
      <c r="L57" s="4"/>
      <c r="M57" s="4">
        <f t="shared" si="1"/>
        <v>62626</v>
      </c>
      <c r="N57" s="4">
        <f t="shared" si="10"/>
        <v>-62626</v>
      </c>
      <c r="O57" s="4"/>
      <c r="P57" s="4"/>
      <c r="Q57" s="5"/>
      <c r="R57" s="4">
        <f t="shared" si="3"/>
        <v>0</v>
      </c>
      <c r="S57" s="5"/>
      <c r="T57" s="5"/>
      <c r="U57" s="5"/>
      <c r="V57" s="4">
        <f t="shared" ref="V57:V60" si="16">+N57</f>
        <v>-62626</v>
      </c>
      <c r="W57" s="5"/>
      <c r="X57" s="4">
        <f t="shared" si="14"/>
        <v>0</v>
      </c>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x14ac:dyDescent="0.25">
      <c r="A58" s="22" t="s">
        <v>94</v>
      </c>
      <c r="B58" s="2"/>
      <c r="C58" s="100" t="s">
        <v>96</v>
      </c>
      <c r="D58" s="199">
        <v>277042</v>
      </c>
      <c r="F58" s="109"/>
      <c r="G58" s="5" t="s">
        <v>43</v>
      </c>
      <c r="H58" s="5" t="str">
        <f t="shared" si="15"/>
        <v>Servicio de internet y televisión por cable</v>
      </c>
      <c r="I58" s="4">
        <f t="shared" si="15"/>
        <v>277042</v>
      </c>
      <c r="J58" s="5"/>
      <c r="K58" s="5"/>
      <c r="L58" s="4"/>
      <c r="M58" s="4">
        <f t="shared" si="1"/>
        <v>277042</v>
      </c>
      <c r="N58" s="4">
        <f t="shared" si="10"/>
        <v>-277042</v>
      </c>
      <c r="O58" s="4"/>
      <c r="P58" s="4"/>
      <c r="Q58" s="5"/>
      <c r="R58" s="4">
        <f t="shared" si="3"/>
        <v>0</v>
      </c>
      <c r="S58" s="5"/>
      <c r="T58" s="5"/>
      <c r="U58" s="5"/>
      <c r="V58" s="4">
        <f t="shared" si="16"/>
        <v>-277042</v>
      </c>
      <c r="W58" s="5"/>
      <c r="X58" s="4">
        <f t="shared" si="14"/>
        <v>0</v>
      </c>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x14ac:dyDescent="0.25">
      <c r="A59" s="22" t="s">
        <v>94</v>
      </c>
      <c r="B59" s="2"/>
      <c r="C59" s="100" t="s">
        <v>97</v>
      </c>
      <c r="D59" s="199">
        <v>2722</v>
      </c>
      <c r="E59" s="25"/>
      <c r="F59" s="147"/>
      <c r="G59" s="5" t="s">
        <v>43</v>
      </c>
      <c r="H59" s="5" t="str">
        <f t="shared" si="15"/>
        <v>Energía eléctrica</v>
      </c>
      <c r="I59" s="4">
        <f t="shared" si="15"/>
        <v>2722</v>
      </c>
      <c r="J59" s="5"/>
      <c r="K59" s="5"/>
      <c r="L59" s="4"/>
      <c r="M59" s="4">
        <f t="shared" si="1"/>
        <v>2722</v>
      </c>
      <c r="N59" s="4">
        <f t="shared" si="10"/>
        <v>-2722</v>
      </c>
      <c r="O59" s="4"/>
      <c r="P59" s="4"/>
      <c r="Q59" s="5"/>
      <c r="R59" s="4">
        <f t="shared" si="3"/>
        <v>0</v>
      </c>
      <c r="S59" s="5"/>
      <c r="T59" s="5"/>
      <c r="U59" s="5"/>
      <c r="V59" s="4">
        <f t="shared" si="16"/>
        <v>-2722</v>
      </c>
      <c r="W59" s="5"/>
      <c r="X59" s="4">
        <f t="shared" si="14"/>
        <v>0</v>
      </c>
      <c r="Y59" s="5"/>
      <c r="Z59" s="5"/>
      <c r="AA59" s="5"/>
      <c r="AB59" s="5"/>
      <c r="AC59" s="5"/>
      <c r="AD59" s="5"/>
      <c r="AE59" s="5"/>
      <c r="AF59" s="5"/>
      <c r="AG59" s="5"/>
      <c r="AH59" s="5"/>
      <c r="AI59" s="5"/>
      <c r="AJ59" s="5"/>
      <c r="AK59" s="5"/>
      <c r="AL59" s="5"/>
      <c r="AM59" s="5"/>
      <c r="AN59" s="5"/>
      <c r="AO59" s="5"/>
      <c r="AP59" s="5"/>
      <c r="AQ59" s="5"/>
      <c r="AR59" s="5"/>
      <c r="AS59" s="5"/>
      <c r="AT59" s="5"/>
      <c r="AU59" s="5"/>
      <c r="AV59" s="5"/>
    </row>
    <row r="60" spans="1:48" x14ac:dyDescent="0.25">
      <c r="A60" s="22" t="s">
        <v>94</v>
      </c>
      <c r="B60" s="2"/>
      <c r="C60" s="100" t="s">
        <v>279</v>
      </c>
      <c r="D60" s="199"/>
      <c r="E60" s="25"/>
      <c r="F60" s="132"/>
      <c r="G60" s="5"/>
      <c r="H60" s="5" t="str">
        <f t="shared" si="15"/>
        <v>Agua potable</v>
      </c>
      <c r="I60" s="4">
        <f t="shared" si="15"/>
        <v>0</v>
      </c>
      <c r="J60" s="5"/>
      <c r="K60" s="5"/>
      <c r="L60" s="4"/>
      <c r="M60" s="4">
        <f t="shared" si="1"/>
        <v>0</v>
      </c>
      <c r="N60" s="4">
        <f t="shared" si="10"/>
        <v>0</v>
      </c>
      <c r="O60" s="4"/>
      <c r="P60" s="4"/>
      <c r="Q60" s="5"/>
      <c r="R60" s="4">
        <f t="shared" si="3"/>
        <v>0</v>
      </c>
      <c r="S60" s="5"/>
      <c r="T60" s="5"/>
      <c r="U60" s="5"/>
      <c r="V60" s="4">
        <f t="shared" si="16"/>
        <v>0</v>
      </c>
      <c r="W60" s="5"/>
      <c r="X60" s="4">
        <f t="shared" si="14"/>
        <v>0</v>
      </c>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x14ac:dyDescent="0.25">
      <c r="A61" s="27"/>
      <c r="B61" s="2"/>
      <c r="C61" s="34" t="s">
        <v>98</v>
      </c>
      <c r="D61" s="200"/>
      <c r="E61" s="30"/>
      <c r="F61" s="28"/>
      <c r="G61" s="28"/>
      <c r="H61" s="28"/>
      <c r="I61" s="9">
        <f t="shared" si="15"/>
        <v>0</v>
      </c>
      <c r="J61" s="28"/>
      <c r="K61" s="28"/>
      <c r="L61" s="9"/>
      <c r="M61" s="9">
        <f t="shared" si="1"/>
        <v>0</v>
      </c>
      <c r="N61" s="9">
        <f t="shared" si="10"/>
        <v>0</v>
      </c>
      <c r="O61" s="9"/>
      <c r="P61" s="9"/>
      <c r="Q61" s="28"/>
      <c r="R61" s="9">
        <f t="shared" si="3"/>
        <v>0</v>
      </c>
      <c r="S61" s="28"/>
      <c r="T61" s="28"/>
      <c r="U61" s="28"/>
      <c r="V61" s="28"/>
      <c r="W61" s="28"/>
      <c r="X61" s="9">
        <f t="shared" si="14"/>
        <v>0</v>
      </c>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row>
    <row r="62" spans="1:48" x14ac:dyDescent="0.25">
      <c r="A62" s="22" t="s">
        <v>94</v>
      </c>
      <c r="B62" s="2"/>
      <c r="C62" s="100" t="s">
        <v>99</v>
      </c>
      <c r="D62" s="199"/>
      <c r="E62" s="25"/>
      <c r="F62" s="109"/>
      <c r="G62" s="5" t="s">
        <v>43</v>
      </c>
      <c r="H62" s="5" t="str">
        <f>+C62</f>
        <v>Publicidad y propaganda</v>
      </c>
      <c r="I62" s="4">
        <f>+D62</f>
        <v>0</v>
      </c>
      <c r="J62" s="5"/>
      <c r="K62" s="5"/>
      <c r="L62" s="4"/>
      <c r="M62" s="4">
        <f t="shared" si="1"/>
        <v>0</v>
      </c>
      <c r="N62" s="4">
        <f t="shared" si="10"/>
        <v>0</v>
      </c>
      <c r="O62" s="4"/>
      <c r="P62" s="4"/>
      <c r="Q62" s="5"/>
      <c r="R62" s="4">
        <f t="shared" si="3"/>
        <v>0</v>
      </c>
      <c r="S62" s="5"/>
      <c r="T62" s="5"/>
      <c r="U62" s="5"/>
      <c r="V62" s="4">
        <f>+N62</f>
        <v>0</v>
      </c>
      <c r="W62" s="5"/>
      <c r="X62" s="4">
        <f t="shared" si="14"/>
        <v>0</v>
      </c>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x14ac:dyDescent="0.25">
      <c r="A63" s="22" t="s">
        <v>94</v>
      </c>
      <c r="B63" s="2"/>
      <c r="C63" s="100" t="s">
        <v>100</v>
      </c>
      <c r="D63" s="199"/>
      <c r="E63" s="25"/>
      <c r="F63" s="109"/>
      <c r="G63" s="5" t="s">
        <v>43</v>
      </c>
      <c r="H63" s="5" t="str">
        <f>+C63</f>
        <v>Impresión y encuadernación</v>
      </c>
      <c r="I63" s="4">
        <f>+D63</f>
        <v>0</v>
      </c>
      <c r="J63" s="5"/>
      <c r="K63" s="5"/>
      <c r="L63" s="4"/>
      <c r="M63" s="4">
        <f t="shared" si="1"/>
        <v>0</v>
      </c>
      <c r="N63" s="4">
        <f t="shared" si="10"/>
        <v>0</v>
      </c>
      <c r="O63" s="4"/>
      <c r="P63" s="4"/>
      <c r="Q63" s="5"/>
      <c r="R63" s="4">
        <f t="shared" si="3"/>
        <v>0</v>
      </c>
      <c r="S63" s="5"/>
      <c r="T63" s="5"/>
      <c r="U63" s="5"/>
      <c r="V63" s="4">
        <f>+N63</f>
        <v>0</v>
      </c>
      <c r="W63" s="5"/>
      <c r="X63" s="4">
        <f t="shared" si="14"/>
        <v>0</v>
      </c>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x14ac:dyDescent="0.25">
      <c r="A64" s="27"/>
      <c r="B64" s="2"/>
      <c r="C64" s="34" t="s">
        <v>101</v>
      </c>
      <c r="D64" s="200"/>
      <c r="E64" s="30"/>
      <c r="F64" s="28"/>
      <c r="G64" s="28"/>
      <c r="H64" s="28"/>
      <c r="I64" s="9">
        <f>+D64</f>
        <v>0</v>
      </c>
      <c r="J64" s="28"/>
      <c r="K64" s="28"/>
      <c r="L64" s="9"/>
      <c r="M64" s="9">
        <f t="shared" si="1"/>
        <v>0</v>
      </c>
      <c r="N64" s="9">
        <f t="shared" si="10"/>
        <v>0</v>
      </c>
      <c r="O64" s="9"/>
      <c r="P64" s="9"/>
      <c r="Q64" s="28"/>
      <c r="R64" s="9">
        <f t="shared" si="3"/>
        <v>0</v>
      </c>
      <c r="S64" s="28"/>
      <c r="T64" s="28"/>
      <c r="U64" s="28"/>
      <c r="V64" s="28"/>
      <c r="W64" s="28"/>
      <c r="X64" s="9">
        <f t="shared" si="14"/>
        <v>0</v>
      </c>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row>
    <row r="65" spans="1:48" x14ac:dyDescent="0.25">
      <c r="A65" s="22" t="s">
        <v>94</v>
      </c>
      <c r="B65" s="2"/>
      <c r="C65" s="100" t="s">
        <v>102</v>
      </c>
      <c r="D65" s="201">
        <v>23800</v>
      </c>
      <c r="E65" s="25"/>
      <c r="F65" s="109"/>
      <c r="G65" s="5" t="s">
        <v>43</v>
      </c>
      <c r="H65" s="5" t="str">
        <f>+C65</f>
        <v>Viáticos dentro del país</v>
      </c>
      <c r="I65" s="4">
        <f>+D65</f>
        <v>23800</v>
      </c>
      <c r="J65" s="5"/>
      <c r="K65" s="5"/>
      <c r="L65" s="4"/>
      <c r="M65" s="4">
        <f t="shared" si="1"/>
        <v>23800</v>
      </c>
      <c r="N65" s="4">
        <f t="shared" si="10"/>
        <v>-23800</v>
      </c>
      <c r="O65" s="4"/>
      <c r="P65" s="4"/>
      <c r="Q65" s="5"/>
      <c r="R65" s="4">
        <f t="shared" si="3"/>
        <v>0</v>
      </c>
      <c r="S65" s="5"/>
      <c r="T65" s="5"/>
      <c r="U65" s="5"/>
      <c r="V65" s="4">
        <f>+N65</f>
        <v>-23800</v>
      </c>
      <c r="W65" s="5"/>
      <c r="X65" s="4">
        <f t="shared" si="14"/>
        <v>0</v>
      </c>
      <c r="Y65" s="5"/>
      <c r="Z65" s="5"/>
      <c r="AA65" s="5"/>
      <c r="AB65" s="5"/>
      <c r="AC65" s="5"/>
      <c r="AD65" s="5"/>
      <c r="AE65" s="5"/>
      <c r="AF65" s="5"/>
      <c r="AG65" s="5"/>
      <c r="AH65" s="5"/>
      <c r="AI65" s="5"/>
      <c r="AJ65" s="5"/>
      <c r="AK65" s="5"/>
      <c r="AL65" s="5"/>
      <c r="AM65" s="5"/>
      <c r="AN65" s="5"/>
      <c r="AO65" s="5"/>
      <c r="AP65" s="5"/>
      <c r="AQ65" s="5"/>
      <c r="AR65" s="5"/>
      <c r="AS65" s="5"/>
      <c r="AT65" s="5"/>
      <c r="AU65" s="5"/>
      <c r="AV65" s="5"/>
    </row>
    <row r="66" spans="1:48" x14ac:dyDescent="0.25">
      <c r="A66" s="22"/>
      <c r="B66" s="2"/>
      <c r="C66" s="100" t="s">
        <v>353</v>
      </c>
      <c r="D66" s="201"/>
      <c r="E66" s="25"/>
      <c r="F66" s="109"/>
      <c r="G66" s="5"/>
      <c r="H66" s="5"/>
      <c r="I66" s="4"/>
      <c r="J66" s="5"/>
      <c r="K66" s="5"/>
      <c r="L66" s="4"/>
      <c r="M66" s="4"/>
      <c r="N66" s="4"/>
      <c r="O66" s="4"/>
      <c r="P66" s="4"/>
      <c r="Q66" s="5"/>
      <c r="R66" s="4"/>
      <c r="S66" s="5"/>
      <c r="T66" s="5"/>
      <c r="U66" s="5"/>
      <c r="V66" s="4"/>
      <c r="W66" s="5"/>
      <c r="X66" s="4"/>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x14ac:dyDescent="0.25">
      <c r="A67" s="27"/>
      <c r="B67" s="2"/>
      <c r="C67" s="34" t="s">
        <v>103</v>
      </c>
      <c r="D67" s="200"/>
      <c r="E67" s="30"/>
      <c r="F67" s="28"/>
      <c r="G67" s="28"/>
      <c r="H67" s="28"/>
      <c r="I67" s="9"/>
      <c r="J67" s="28"/>
      <c r="K67" s="28"/>
      <c r="L67" s="9"/>
      <c r="M67" s="9">
        <f t="shared" si="1"/>
        <v>0</v>
      </c>
      <c r="N67" s="9">
        <f t="shared" si="10"/>
        <v>0</v>
      </c>
      <c r="O67" s="9"/>
      <c r="P67" s="9"/>
      <c r="Q67" s="28"/>
      <c r="R67" s="9">
        <f t="shared" si="3"/>
        <v>0</v>
      </c>
      <c r="S67" s="28"/>
      <c r="T67" s="28"/>
      <c r="U67" s="28"/>
      <c r="V67" s="28"/>
      <c r="W67" s="28"/>
      <c r="X67" s="9">
        <f t="shared" si="14"/>
        <v>0</v>
      </c>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row>
    <row r="68" spans="1:48" x14ac:dyDescent="0.25">
      <c r="A68" s="22" t="s">
        <v>94</v>
      </c>
      <c r="B68" s="2"/>
      <c r="C68" s="24" t="s">
        <v>104</v>
      </c>
      <c r="D68" s="199">
        <v>802</v>
      </c>
      <c r="E68" s="25"/>
      <c r="F68" s="109"/>
      <c r="G68" s="5" t="s">
        <v>43</v>
      </c>
      <c r="H68" s="5" t="str">
        <f>+C68</f>
        <v>Pasajes</v>
      </c>
      <c r="I68" s="4">
        <f>+D68</f>
        <v>802</v>
      </c>
      <c r="J68" s="5"/>
      <c r="K68" s="5"/>
      <c r="L68" s="4"/>
      <c r="M68" s="4">
        <f t="shared" si="1"/>
        <v>802</v>
      </c>
      <c r="N68" s="4">
        <f t="shared" si="10"/>
        <v>-802</v>
      </c>
      <c r="O68" s="4"/>
      <c r="P68" s="4"/>
      <c r="Q68" s="5"/>
      <c r="R68" s="4">
        <f t="shared" si="3"/>
        <v>0</v>
      </c>
      <c r="S68" s="5"/>
      <c r="T68" s="5"/>
      <c r="U68" s="5"/>
      <c r="V68" s="4">
        <f>+N68</f>
        <v>-802</v>
      </c>
      <c r="W68" s="5"/>
      <c r="X68" s="4">
        <f t="shared" si="14"/>
        <v>0</v>
      </c>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x14ac:dyDescent="0.25">
      <c r="A69" s="22" t="s">
        <v>94</v>
      </c>
      <c r="B69" s="2"/>
      <c r="C69" s="24" t="s">
        <v>105</v>
      </c>
      <c r="D69" s="199">
        <v>980</v>
      </c>
      <c r="E69" s="25"/>
      <c r="F69" s="109"/>
      <c r="G69" s="5" t="s">
        <v>43</v>
      </c>
      <c r="H69" s="5" t="str">
        <f>+C69</f>
        <v>Peajes</v>
      </c>
      <c r="I69" s="4">
        <f>+D69</f>
        <v>980</v>
      </c>
      <c r="J69" s="5"/>
      <c r="K69" s="5"/>
      <c r="L69" s="4"/>
      <c r="M69" s="4">
        <f t="shared" si="1"/>
        <v>980</v>
      </c>
      <c r="N69" s="4">
        <f t="shared" si="10"/>
        <v>-980</v>
      </c>
      <c r="O69" s="4"/>
      <c r="P69" s="4"/>
      <c r="Q69" s="5"/>
      <c r="R69" s="4">
        <f t="shared" si="3"/>
        <v>0</v>
      </c>
      <c r="S69" s="5"/>
      <c r="T69" s="5"/>
      <c r="U69" s="5"/>
      <c r="V69" s="4">
        <f>+N69</f>
        <v>-980</v>
      </c>
      <c r="W69" s="5"/>
      <c r="X69" s="4">
        <f t="shared" si="14"/>
        <v>0</v>
      </c>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x14ac:dyDescent="0.25">
      <c r="A70" s="22"/>
      <c r="B70" s="2"/>
      <c r="C70" s="24" t="s">
        <v>286</v>
      </c>
      <c r="D70" s="199">
        <v>150</v>
      </c>
      <c r="E70" s="25"/>
      <c r="F70" s="110"/>
      <c r="G70" s="5"/>
      <c r="H70" s="5"/>
      <c r="I70" s="4">
        <f>+D70</f>
        <v>150</v>
      </c>
      <c r="J70" s="5"/>
      <c r="K70" s="5"/>
      <c r="L70" s="4"/>
      <c r="M70" s="4">
        <f t="shared" si="1"/>
        <v>150</v>
      </c>
      <c r="N70" s="4">
        <f t="shared" si="10"/>
        <v>-150</v>
      </c>
      <c r="O70" s="4"/>
      <c r="P70" s="4"/>
      <c r="Q70" s="5"/>
      <c r="R70" s="4">
        <f t="shared" si="3"/>
        <v>0</v>
      </c>
      <c r="S70" s="5"/>
      <c r="T70" s="5"/>
      <c r="U70" s="5"/>
      <c r="V70" s="4">
        <f>+N70</f>
        <v>-150</v>
      </c>
      <c r="W70" s="5"/>
      <c r="X70" s="4">
        <f t="shared" si="14"/>
        <v>0</v>
      </c>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x14ac:dyDescent="0.25">
      <c r="A71" s="27"/>
      <c r="B71" s="2"/>
      <c r="C71" s="34" t="s">
        <v>106</v>
      </c>
      <c r="D71" s="200"/>
      <c r="E71" s="30"/>
      <c r="F71" s="28"/>
      <c r="G71" s="28"/>
      <c r="H71" s="28"/>
      <c r="I71" s="9"/>
      <c r="J71" s="28"/>
      <c r="K71" s="28"/>
      <c r="L71" s="9"/>
      <c r="M71" s="9">
        <f t="shared" si="1"/>
        <v>0</v>
      </c>
      <c r="N71" s="9">
        <f t="shared" si="10"/>
        <v>0</v>
      </c>
      <c r="O71" s="9"/>
      <c r="P71" s="9"/>
      <c r="Q71" s="28"/>
      <c r="R71" s="9">
        <f t="shared" si="3"/>
        <v>0</v>
      </c>
      <c r="S71" s="28"/>
      <c r="T71" s="28"/>
      <c r="U71" s="28"/>
      <c r="V71" s="28"/>
      <c r="W71" s="28"/>
      <c r="X71" s="9">
        <f t="shared" si="14"/>
        <v>0</v>
      </c>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row>
    <row r="72" spans="1:48" x14ac:dyDescent="0.25">
      <c r="A72" s="22" t="s">
        <v>94</v>
      </c>
      <c r="B72" s="2"/>
      <c r="C72" s="100" t="s">
        <v>107</v>
      </c>
      <c r="D72" s="199"/>
      <c r="E72" s="25"/>
      <c r="F72" s="109"/>
      <c r="G72" s="5" t="s">
        <v>43</v>
      </c>
      <c r="H72" s="5" t="str">
        <f>+C72</f>
        <v>Otros alquileres</v>
      </c>
      <c r="I72" s="4">
        <f>+D72</f>
        <v>0</v>
      </c>
      <c r="J72" s="5"/>
      <c r="K72" s="5"/>
      <c r="L72" s="4"/>
      <c r="M72" s="4">
        <f t="shared" si="1"/>
        <v>0</v>
      </c>
      <c r="N72" s="4">
        <f t="shared" si="10"/>
        <v>0</v>
      </c>
      <c r="O72" s="4"/>
      <c r="P72" s="4"/>
      <c r="Q72" s="5"/>
      <c r="R72" s="4">
        <f t="shared" si="3"/>
        <v>0</v>
      </c>
      <c r="S72" s="5"/>
      <c r="T72" s="5"/>
      <c r="U72" s="5"/>
      <c r="V72" s="4">
        <f>+N72</f>
        <v>0</v>
      </c>
      <c r="W72" s="5"/>
      <c r="X72" s="4">
        <f t="shared" si="14"/>
        <v>0</v>
      </c>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x14ac:dyDescent="0.25">
      <c r="A73" s="27"/>
      <c r="B73" s="2"/>
      <c r="C73" s="34" t="s">
        <v>108</v>
      </c>
      <c r="D73" s="200"/>
      <c r="E73" s="30"/>
      <c r="F73" s="28"/>
      <c r="G73" s="28"/>
      <c r="H73" s="28"/>
      <c r="I73" s="9"/>
      <c r="J73" s="28"/>
      <c r="K73" s="28"/>
      <c r="L73" s="9"/>
      <c r="M73" s="9">
        <f t="shared" si="1"/>
        <v>0</v>
      </c>
      <c r="N73" s="9">
        <f t="shared" si="10"/>
        <v>0</v>
      </c>
      <c r="O73" s="9"/>
      <c r="P73" s="9"/>
      <c r="Q73" s="28"/>
      <c r="R73" s="9">
        <f t="shared" si="3"/>
        <v>0</v>
      </c>
      <c r="S73" s="28"/>
      <c r="T73" s="28"/>
      <c r="U73" s="28"/>
      <c r="V73" s="28"/>
      <c r="W73" s="28"/>
      <c r="X73" s="9">
        <f t="shared" si="14"/>
        <v>0</v>
      </c>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row>
    <row r="74" spans="1:48" x14ac:dyDescent="0.25">
      <c r="A74" s="22" t="s">
        <v>94</v>
      </c>
      <c r="B74" s="2"/>
      <c r="C74" s="100" t="s">
        <v>109</v>
      </c>
      <c r="D74" s="199"/>
      <c r="E74" s="25"/>
      <c r="F74" s="109"/>
      <c r="G74" s="5" t="s">
        <v>43</v>
      </c>
      <c r="H74" s="5" t="str">
        <f>+C74</f>
        <v>Seguro de bienes muebles</v>
      </c>
      <c r="I74" s="4">
        <f>+D74</f>
        <v>0</v>
      </c>
      <c r="J74" s="5"/>
      <c r="K74" s="5"/>
      <c r="L74" s="4"/>
      <c r="M74" s="4">
        <f t="shared" si="1"/>
        <v>0</v>
      </c>
      <c r="N74" s="4">
        <f t="shared" si="10"/>
        <v>0</v>
      </c>
      <c r="O74" s="4"/>
      <c r="P74" s="4"/>
      <c r="Q74" s="5"/>
      <c r="R74" s="4">
        <f t="shared" si="3"/>
        <v>0</v>
      </c>
      <c r="S74" s="5"/>
      <c r="T74" s="5"/>
      <c r="U74" s="5"/>
      <c r="V74" s="4">
        <f>+N74</f>
        <v>0</v>
      </c>
      <c r="W74" s="5"/>
      <c r="X74" s="4">
        <f t="shared" si="14"/>
        <v>0</v>
      </c>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x14ac:dyDescent="0.25">
      <c r="A75" s="22" t="s">
        <v>94</v>
      </c>
      <c r="B75" s="37" t="s">
        <v>110</v>
      </c>
      <c r="C75" s="5" t="s">
        <v>111</v>
      </c>
      <c r="D75" s="199">
        <v>154814</v>
      </c>
      <c r="E75" s="25"/>
      <c r="F75" s="109"/>
      <c r="G75" s="5" t="s">
        <v>43</v>
      </c>
      <c r="H75" s="5" t="str">
        <f>+C75</f>
        <v>Seguro de personas</v>
      </c>
      <c r="I75" s="4">
        <f>+D75</f>
        <v>154814</v>
      </c>
      <c r="J75" s="5"/>
      <c r="K75" s="5"/>
      <c r="L75" s="4"/>
      <c r="M75" s="4">
        <f t="shared" si="1"/>
        <v>154814</v>
      </c>
      <c r="N75" s="4">
        <f t="shared" si="10"/>
        <v>-154814</v>
      </c>
      <c r="O75" s="4"/>
      <c r="P75" s="4"/>
      <c r="Q75" s="5"/>
      <c r="R75" s="4">
        <f t="shared" si="3"/>
        <v>0</v>
      </c>
      <c r="S75" s="5"/>
      <c r="T75" s="4"/>
      <c r="U75" s="4"/>
      <c r="V75" s="4">
        <f>+N75</f>
        <v>-154814</v>
      </c>
      <c r="W75" s="5"/>
      <c r="X75" s="4">
        <f t="shared" si="14"/>
        <v>0</v>
      </c>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x14ac:dyDescent="0.25">
      <c r="A76" s="27"/>
      <c r="B76" s="2"/>
      <c r="C76" s="34" t="s">
        <v>112</v>
      </c>
      <c r="D76" s="200"/>
      <c r="E76" s="30"/>
      <c r="F76" s="28"/>
      <c r="G76" s="28"/>
      <c r="H76" s="28"/>
      <c r="I76" s="9"/>
      <c r="J76" s="28"/>
      <c r="K76" s="28"/>
      <c r="L76" s="9"/>
      <c r="M76" s="9">
        <f t="shared" si="1"/>
        <v>0</v>
      </c>
      <c r="N76" s="9">
        <f t="shared" si="10"/>
        <v>0</v>
      </c>
      <c r="O76" s="9"/>
      <c r="P76" s="9"/>
      <c r="Q76" s="28"/>
      <c r="R76" s="9">
        <f t="shared" si="3"/>
        <v>0</v>
      </c>
      <c r="S76" s="28"/>
      <c r="T76" s="28"/>
      <c r="U76" s="28"/>
      <c r="V76" s="28"/>
      <c r="W76" s="28"/>
      <c r="X76" s="9">
        <f t="shared" si="14"/>
        <v>0</v>
      </c>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row>
    <row r="77" spans="1:48" x14ac:dyDescent="0.25">
      <c r="A77" s="22" t="s">
        <v>94</v>
      </c>
      <c r="B77" s="2"/>
      <c r="C77" s="100" t="s">
        <v>113</v>
      </c>
      <c r="D77" s="199">
        <v>221250</v>
      </c>
      <c r="E77" s="25"/>
      <c r="F77" s="109"/>
      <c r="G77" s="5" t="s">
        <v>43</v>
      </c>
      <c r="H77" s="5" t="str">
        <f t="shared" ref="H77:I80" si="17">+C77</f>
        <v>Servicios especiales de mantenimiento y reparación</v>
      </c>
      <c r="I77" s="4">
        <f t="shared" si="17"/>
        <v>221250</v>
      </c>
      <c r="J77" s="5"/>
      <c r="K77" s="5"/>
      <c r="L77" s="4"/>
      <c r="M77" s="4">
        <f t="shared" si="1"/>
        <v>221250</v>
      </c>
      <c r="N77" s="4">
        <f t="shared" si="10"/>
        <v>-221250</v>
      </c>
      <c r="O77" s="4"/>
      <c r="P77" s="4"/>
      <c r="Q77" s="5"/>
      <c r="R77" s="4">
        <f t="shared" si="3"/>
        <v>0</v>
      </c>
      <c r="S77" s="5"/>
      <c r="T77" s="5"/>
      <c r="U77" s="5"/>
      <c r="V77" s="4">
        <f t="shared" ref="V77:V80" si="18">+N77</f>
        <v>-221250</v>
      </c>
      <c r="W77" s="5"/>
      <c r="X77" s="4">
        <f t="shared" si="14"/>
        <v>0</v>
      </c>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x14ac:dyDescent="0.25">
      <c r="A78" s="22" t="s">
        <v>94</v>
      </c>
      <c r="B78" s="2"/>
      <c r="C78" s="100" t="s">
        <v>114</v>
      </c>
      <c r="D78" s="199">
        <v>4180</v>
      </c>
      <c r="E78" s="25"/>
      <c r="F78" s="109"/>
      <c r="G78" s="5" t="s">
        <v>43</v>
      </c>
      <c r="H78" s="5" t="str">
        <f t="shared" si="17"/>
        <v>Mant. y rep. De equipo de oficina y muebles</v>
      </c>
      <c r="I78" s="4">
        <f t="shared" si="17"/>
        <v>4180</v>
      </c>
      <c r="J78" s="5"/>
      <c r="K78" s="5"/>
      <c r="L78" s="4"/>
      <c r="M78" s="4">
        <f t="shared" si="1"/>
        <v>4180</v>
      </c>
      <c r="N78" s="4">
        <f t="shared" si="10"/>
        <v>-4180</v>
      </c>
      <c r="O78" s="4"/>
      <c r="P78" s="4"/>
      <c r="Q78" s="5"/>
      <c r="R78" s="4">
        <f t="shared" ref="R78:R84" si="19">SUM(M78:Q78)</f>
        <v>0</v>
      </c>
      <c r="S78" s="5"/>
      <c r="T78" s="5"/>
      <c r="U78" s="5"/>
      <c r="V78" s="4">
        <f t="shared" si="18"/>
        <v>-4180</v>
      </c>
      <c r="W78" s="5"/>
      <c r="X78" s="4">
        <f t="shared" si="14"/>
        <v>0</v>
      </c>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x14ac:dyDescent="0.25">
      <c r="A79" s="22" t="s">
        <v>94</v>
      </c>
      <c r="B79" s="37" t="s">
        <v>115</v>
      </c>
      <c r="C79" s="5" t="s">
        <v>116</v>
      </c>
      <c r="D79" s="199">
        <v>53100</v>
      </c>
      <c r="E79" s="25"/>
      <c r="F79" s="109"/>
      <c r="G79" s="5" t="s">
        <v>43</v>
      </c>
      <c r="H79" s="5" t="str">
        <f t="shared" si="17"/>
        <v>Mant. y rep. De equipo de comunicación</v>
      </c>
      <c r="I79" s="4">
        <f t="shared" si="17"/>
        <v>53100</v>
      </c>
      <c r="J79" s="5"/>
      <c r="K79" s="5"/>
      <c r="L79" s="4"/>
      <c r="M79" s="4">
        <f t="shared" si="1"/>
        <v>53100</v>
      </c>
      <c r="N79" s="4">
        <f t="shared" si="10"/>
        <v>-53100</v>
      </c>
      <c r="O79" s="4"/>
      <c r="P79" s="4"/>
      <c r="Q79" s="5"/>
      <c r="R79" s="4">
        <f t="shared" si="19"/>
        <v>0</v>
      </c>
      <c r="S79" s="5"/>
      <c r="T79" s="5"/>
      <c r="U79" s="5"/>
      <c r="V79" s="4">
        <f t="shared" si="18"/>
        <v>-53100</v>
      </c>
      <c r="W79" s="5"/>
      <c r="X79" s="4">
        <f t="shared" si="14"/>
        <v>0</v>
      </c>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x14ac:dyDescent="0.25">
      <c r="A80" s="22" t="s">
        <v>94</v>
      </c>
      <c r="B80" s="2"/>
      <c r="C80" s="100" t="s">
        <v>117</v>
      </c>
      <c r="D80" s="199">
        <v>10744</v>
      </c>
      <c r="E80" s="25"/>
      <c r="F80" s="109"/>
      <c r="G80" s="5" t="s">
        <v>43</v>
      </c>
      <c r="H80" s="5" t="str">
        <f t="shared" si="17"/>
        <v>Mant. y rep. De equipo de transporte, tracción y elevación</v>
      </c>
      <c r="I80" s="4">
        <f t="shared" si="17"/>
        <v>10744</v>
      </c>
      <c r="J80" s="5"/>
      <c r="K80" s="5"/>
      <c r="L80" s="4"/>
      <c r="M80" s="4">
        <f t="shared" si="1"/>
        <v>10744</v>
      </c>
      <c r="N80" s="4">
        <f t="shared" si="10"/>
        <v>-10744</v>
      </c>
      <c r="O80" s="4"/>
      <c r="P80" s="4"/>
      <c r="Q80" s="5"/>
      <c r="R80" s="4">
        <f t="shared" si="19"/>
        <v>0</v>
      </c>
      <c r="S80" s="5"/>
      <c r="T80" s="5"/>
      <c r="U80" s="5"/>
      <c r="V80" s="4">
        <f t="shared" si="18"/>
        <v>-10744</v>
      </c>
      <c r="W80" s="5"/>
      <c r="X80" s="4">
        <f t="shared" si="14"/>
        <v>0</v>
      </c>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x14ac:dyDescent="0.25">
      <c r="A81" s="27"/>
      <c r="B81" s="2"/>
      <c r="C81" s="34" t="s">
        <v>118</v>
      </c>
      <c r="D81" s="200"/>
      <c r="E81" s="30"/>
      <c r="F81" s="28"/>
      <c r="G81" s="28"/>
      <c r="H81" s="28"/>
      <c r="I81" s="9"/>
      <c r="J81" s="28"/>
      <c r="K81" s="28"/>
      <c r="L81" s="9"/>
      <c r="M81" s="9">
        <f t="shared" si="1"/>
        <v>0</v>
      </c>
      <c r="N81" s="9">
        <f t="shared" si="10"/>
        <v>0</v>
      </c>
      <c r="O81" s="9"/>
      <c r="P81" s="9"/>
      <c r="Q81" s="28"/>
      <c r="R81" s="9">
        <f t="shared" si="19"/>
        <v>0</v>
      </c>
      <c r="S81" s="28"/>
      <c r="T81" s="28"/>
      <c r="U81" s="28"/>
      <c r="V81" s="28"/>
      <c r="W81" s="28"/>
      <c r="X81" s="9">
        <f t="shared" si="14"/>
        <v>0</v>
      </c>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row>
    <row r="82" spans="1:48" x14ac:dyDescent="0.25">
      <c r="A82" s="22" t="s">
        <v>94</v>
      </c>
      <c r="B82" s="2"/>
      <c r="C82" s="100" t="s">
        <v>119</v>
      </c>
      <c r="D82" s="199"/>
      <c r="E82" s="25"/>
      <c r="F82" s="109"/>
      <c r="G82" s="5" t="s">
        <v>43</v>
      </c>
      <c r="H82" s="5" t="str">
        <f t="shared" ref="H82:I87" si="20">+C82</f>
        <v>Comisiones y gastos bancarios</v>
      </c>
      <c r="I82" s="4">
        <f t="shared" si="20"/>
        <v>0</v>
      </c>
      <c r="J82" s="5"/>
      <c r="K82" s="5"/>
      <c r="L82" s="4"/>
      <c r="M82" s="4">
        <f t="shared" si="1"/>
        <v>0</v>
      </c>
      <c r="N82" s="4">
        <f t="shared" si="10"/>
        <v>0</v>
      </c>
      <c r="O82" s="4"/>
      <c r="P82" s="4"/>
      <c r="Q82" s="5"/>
      <c r="R82" s="4">
        <f t="shared" si="19"/>
        <v>0</v>
      </c>
      <c r="S82" s="5"/>
      <c r="T82" s="5"/>
      <c r="U82" s="5"/>
      <c r="V82" s="4">
        <f t="shared" ref="V82:V88" si="21">+N82</f>
        <v>0</v>
      </c>
      <c r="W82" s="5"/>
      <c r="X82" s="4">
        <f t="shared" si="14"/>
        <v>0</v>
      </c>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x14ac:dyDescent="0.25">
      <c r="A83" s="22" t="s">
        <v>94</v>
      </c>
      <c r="B83" s="37" t="s">
        <v>120</v>
      </c>
      <c r="C83" s="5" t="s">
        <v>121</v>
      </c>
      <c r="D83" s="199">
        <v>163500</v>
      </c>
      <c r="E83" s="25"/>
      <c r="F83" s="109"/>
      <c r="G83" s="5" t="s">
        <v>43</v>
      </c>
      <c r="H83" s="5" t="str">
        <f t="shared" si="20"/>
        <v xml:space="preserve">Servicios sanitarios médicos y veterinarios </v>
      </c>
      <c r="I83" s="4">
        <f t="shared" si="20"/>
        <v>163500</v>
      </c>
      <c r="J83" s="5"/>
      <c r="K83" s="5"/>
      <c r="L83" s="4"/>
      <c r="M83" s="4">
        <f t="shared" si="1"/>
        <v>163500</v>
      </c>
      <c r="N83" s="4">
        <f t="shared" si="10"/>
        <v>-163500</v>
      </c>
      <c r="O83" s="4"/>
      <c r="P83" s="4"/>
      <c r="Q83" s="5"/>
      <c r="R83" s="4">
        <f t="shared" si="19"/>
        <v>0</v>
      </c>
      <c r="S83" s="5"/>
      <c r="T83" s="5"/>
      <c r="U83" s="5"/>
      <c r="V83" s="4">
        <f t="shared" si="21"/>
        <v>-163500</v>
      </c>
      <c r="W83" s="5"/>
      <c r="X83" s="4">
        <f t="shared" ref="X83:X111" si="22">SUM(S83:W83)-N83</f>
        <v>0</v>
      </c>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48" x14ac:dyDescent="0.25">
      <c r="A84" s="22" t="s">
        <v>94</v>
      </c>
      <c r="B84" s="2"/>
      <c r="C84" s="100" t="s">
        <v>122</v>
      </c>
      <c r="D84" s="199"/>
      <c r="E84" s="25"/>
      <c r="F84" s="109"/>
      <c r="G84" s="5"/>
      <c r="H84" s="5" t="str">
        <f t="shared" si="20"/>
        <v>Fumigación</v>
      </c>
      <c r="I84" s="4">
        <f t="shared" si="20"/>
        <v>0</v>
      </c>
      <c r="J84" s="5"/>
      <c r="K84" s="5"/>
      <c r="L84" s="4"/>
      <c r="M84" s="4">
        <f t="shared" si="1"/>
        <v>0</v>
      </c>
      <c r="N84" s="4">
        <f t="shared" si="10"/>
        <v>0</v>
      </c>
      <c r="O84" s="4"/>
      <c r="P84" s="4"/>
      <c r="Q84" s="5"/>
      <c r="R84" s="4">
        <f t="shared" si="19"/>
        <v>0</v>
      </c>
      <c r="S84" s="5"/>
      <c r="T84" s="5"/>
      <c r="U84" s="5"/>
      <c r="V84" s="4">
        <f t="shared" si="21"/>
        <v>0</v>
      </c>
      <c r="W84" s="5"/>
      <c r="X84" s="4">
        <f t="shared" si="22"/>
        <v>0</v>
      </c>
      <c r="Y84" s="5"/>
      <c r="Z84" s="5"/>
      <c r="AA84" s="5"/>
      <c r="AB84" s="5"/>
      <c r="AC84" s="5"/>
      <c r="AD84" s="5"/>
      <c r="AE84" s="5"/>
      <c r="AF84" s="5"/>
      <c r="AG84" s="5"/>
      <c r="AH84" s="5"/>
      <c r="AI84" s="5"/>
      <c r="AJ84" s="5"/>
      <c r="AK84" s="5"/>
      <c r="AL84" s="5"/>
      <c r="AM84" s="5"/>
      <c r="AN84" s="5"/>
      <c r="AO84" s="5"/>
      <c r="AP84" s="5"/>
      <c r="AQ84" s="5"/>
      <c r="AR84" s="5"/>
      <c r="AS84" s="5"/>
      <c r="AT84" s="5"/>
      <c r="AU84" s="5"/>
      <c r="AV84" s="5"/>
    </row>
    <row r="85" spans="1:48" x14ac:dyDescent="0.25">
      <c r="A85" s="22" t="s">
        <v>94</v>
      </c>
      <c r="B85" s="2"/>
      <c r="C85" s="100" t="s">
        <v>123</v>
      </c>
      <c r="D85" s="199"/>
      <c r="E85" s="25"/>
      <c r="F85" s="109"/>
      <c r="G85" s="5" t="s">
        <v>43</v>
      </c>
      <c r="H85" s="5" t="str">
        <f t="shared" si="20"/>
        <v>Festividades</v>
      </c>
      <c r="I85" s="4">
        <f t="shared" si="20"/>
        <v>0</v>
      </c>
      <c r="J85" s="5"/>
      <c r="K85" s="5"/>
      <c r="L85" s="4"/>
      <c r="M85" s="4">
        <f t="shared" ref="M85:M88" si="23">+I85+J85-K85-L85</f>
        <v>0</v>
      </c>
      <c r="N85" s="4">
        <f t="shared" si="10"/>
        <v>0</v>
      </c>
      <c r="O85" s="4"/>
      <c r="P85" s="4"/>
      <c r="Q85" s="5"/>
      <c r="R85" s="4">
        <f t="shared" ref="R85:R115" si="24">SUM(M85:Q85)</f>
        <v>0</v>
      </c>
      <c r="S85" s="5"/>
      <c r="T85" s="5"/>
      <c r="U85" s="5"/>
      <c r="V85" s="4">
        <f t="shared" si="21"/>
        <v>0</v>
      </c>
      <c r="W85" s="5"/>
      <c r="X85" s="4">
        <f t="shared" si="22"/>
        <v>0</v>
      </c>
      <c r="Y85" s="5"/>
      <c r="Z85" s="5"/>
      <c r="AA85" s="5"/>
      <c r="AB85" s="5"/>
      <c r="AC85" s="5"/>
      <c r="AD85" s="5"/>
      <c r="AE85" s="5"/>
      <c r="AF85" s="5"/>
      <c r="AG85" s="5"/>
      <c r="AH85" s="5"/>
      <c r="AI85" s="5"/>
      <c r="AJ85" s="5"/>
      <c r="AK85" s="5"/>
      <c r="AL85" s="5"/>
      <c r="AM85" s="5"/>
      <c r="AN85" s="5"/>
      <c r="AO85" s="5"/>
      <c r="AP85" s="5"/>
      <c r="AQ85" s="5"/>
      <c r="AR85" s="5"/>
      <c r="AS85" s="5"/>
      <c r="AT85" s="5"/>
      <c r="AU85" s="5"/>
      <c r="AV85" s="5"/>
    </row>
    <row r="86" spans="1:48" x14ac:dyDescent="0.25">
      <c r="A86" s="22" t="s">
        <v>94</v>
      </c>
      <c r="B86" s="2"/>
      <c r="C86" s="100" t="s">
        <v>124</v>
      </c>
      <c r="D86" s="199">
        <v>168560</v>
      </c>
      <c r="E86" s="25"/>
      <c r="F86" s="110"/>
      <c r="G86" s="5" t="s">
        <v>43</v>
      </c>
      <c r="H86" s="5" t="str">
        <f t="shared" si="20"/>
        <v>Otros servicios técnicos profesionales</v>
      </c>
      <c r="I86" s="4">
        <f t="shared" si="20"/>
        <v>168560</v>
      </c>
      <c r="J86" s="5"/>
      <c r="K86" s="5"/>
      <c r="L86" s="4"/>
      <c r="M86" s="4">
        <f t="shared" si="23"/>
        <v>168560</v>
      </c>
      <c r="N86" s="4">
        <f t="shared" si="10"/>
        <v>-168560</v>
      </c>
      <c r="O86" s="4"/>
      <c r="P86" s="4"/>
      <c r="Q86" s="5"/>
      <c r="R86" s="4">
        <f t="shared" si="24"/>
        <v>0</v>
      </c>
      <c r="S86" s="5"/>
      <c r="T86" s="5"/>
      <c r="U86" s="5"/>
      <c r="V86" s="4">
        <f t="shared" si="21"/>
        <v>-168560</v>
      </c>
      <c r="W86" s="5"/>
      <c r="X86" s="4">
        <f t="shared" si="22"/>
        <v>0</v>
      </c>
      <c r="Y86" s="5"/>
      <c r="Z86" s="5"/>
      <c r="AA86" s="5"/>
      <c r="AB86" s="5"/>
      <c r="AC86" s="5"/>
      <c r="AD86" s="5"/>
      <c r="AE86" s="5"/>
      <c r="AF86" s="5"/>
      <c r="AG86" s="5"/>
      <c r="AH86" s="5"/>
      <c r="AI86" s="5"/>
      <c r="AJ86" s="5"/>
      <c r="AK86" s="5"/>
      <c r="AL86" s="5"/>
      <c r="AM86" s="5"/>
      <c r="AN86" s="5"/>
      <c r="AO86" s="5"/>
      <c r="AP86" s="5"/>
      <c r="AQ86" s="5"/>
      <c r="AR86" s="5"/>
      <c r="AS86" s="5"/>
      <c r="AT86" s="5"/>
      <c r="AU86" s="5"/>
      <c r="AV86" s="5"/>
    </row>
    <row r="87" spans="1:48" x14ac:dyDescent="0.25">
      <c r="A87" s="22" t="s">
        <v>94</v>
      </c>
      <c r="B87" s="2"/>
      <c r="C87" s="100" t="s">
        <v>280</v>
      </c>
      <c r="D87" s="199">
        <v>31205</v>
      </c>
      <c r="E87" s="25"/>
      <c r="F87" s="110"/>
      <c r="G87" s="5"/>
      <c r="H87" s="5" t="str">
        <f>+C87</f>
        <v>Recoleccion de residuos solidos</v>
      </c>
      <c r="I87" s="4">
        <f t="shared" si="20"/>
        <v>31205</v>
      </c>
      <c r="J87" s="5"/>
      <c r="K87" s="5"/>
      <c r="L87" s="4"/>
      <c r="M87" s="4">
        <f t="shared" si="23"/>
        <v>31205</v>
      </c>
      <c r="N87" s="4">
        <f t="shared" si="10"/>
        <v>-31205</v>
      </c>
      <c r="O87" s="4"/>
      <c r="P87" s="4"/>
      <c r="Q87" s="5"/>
      <c r="R87" s="4"/>
      <c r="S87" s="5"/>
      <c r="T87" s="5"/>
      <c r="U87" s="5"/>
      <c r="V87" s="4">
        <f t="shared" si="21"/>
        <v>-31205</v>
      </c>
      <c r="W87" s="5"/>
      <c r="X87" s="4">
        <f t="shared" si="22"/>
        <v>0</v>
      </c>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1:48" x14ac:dyDescent="0.25">
      <c r="A88" s="22" t="s">
        <v>94</v>
      </c>
      <c r="B88" s="2"/>
      <c r="C88" s="100" t="s">
        <v>125</v>
      </c>
      <c r="D88" s="199">
        <v>741</v>
      </c>
      <c r="E88" s="25"/>
      <c r="F88" s="110"/>
      <c r="G88" s="5"/>
      <c r="H88" s="5" t="str">
        <f>+C88</f>
        <v>Impuestos </v>
      </c>
      <c r="I88" s="4">
        <f>+D88</f>
        <v>741</v>
      </c>
      <c r="J88" s="5"/>
      <c r="K88" s="5"/>
      <c r="L88" s="4"/>
      <c r="M88" s="4">
        <f t="shared" si="23"/>
        <v>741</v>
      </c>
      <c r="N88" s="4">
        <f t="shared" si="10"/>
        <v>-741</v>
      </c>
      <c r="O88" s="4"/>
      <c r="P88" s="4"/>
      <c r="Q88" s="5"/>
      <c r="R88" s="4">
        <f t="shared" si="24"/>
        <v>0</v>
      </c>
      <c r="S88" s="5"/>
      <c r="T88" s="5"/>
      <c r="U88" s="5"/>
      <c r="V88" s="4">
        <f t="shared" si="21"/>
        <v>-741</v>
      </c>
      <c r="W88" s="5"/>
      <c r="X88" s="4">
        <f t="shared" si="22"/>
        <v>0</v>
      </c>
      <c r="Y88" s="5"/>
      <c r="Z88" s="5"/>
      <c r="AA88" s="5"/>
      <c r="AB88" s="5"/>
      <c r="AC88" s="5"/>
      <c r="AD88" s="5"/>
      <c r="AE88" s="5"/>
      <c r="AF88" s="5"/>
      <c r="AG88" s="5"/>
      <c r="AH88" s="5"/>
      <c r="AI88" s="5"/>
      <c r="AJ88" s="5"/>
      <c r="AK88" s="5"/>
      <c r="AL88" s="5"/>
      <c r="AM88" s="5"/>
      <c r="AN88" s="5"/>
      <c r="AO88" s="5"/>
      <c r="AP88" s="5"/>
      <c r="AQ88" s="5"/>
      <c r="AR88" s="5"/>
      <c r="AS88" s="5"/>
      <c r="AT88" s="5"/>
      <c r="AU88" s="5"/>
      <c r="AV88" s="5"/>
    </row>
    <row r="89" spans="1:48" x14ac:dyDescent="0.25">
      <c r="A89" s="22"/>
      <c r="B89" s="37" t="s">
        <v>350</v>
      </c>
      <c r="C89" s="100" t="s">
        <v>349</v>
      </c>
      <c r="D89" s="199">
        <v>101116</v>
      </c>
      <c r="E89" s="185"/>
      <c r="F89" s="110"/>
      <c r="G89" s="5"/>
      <c r="H89" s="5" t="str">
        <f>+C89</f>
        <v>Servicios de capacitacion</v>
      </c>
      <c r="I89" s="4">
        <f t="shared" ref="I89" si="25">+D89</f>
        <v>101116</v>
      </c>
      <c r="J89" s="5"/>
      <c r="K89" s="5"/>
      <c r="L89" s="4"/>
      <c r="M89" s="4"/>
      <c r="N89" s="4"/>
      <c r="O89" s="4"/>
      <c r="P89" s="4"/>
      <c r="Q89" s="5"/>
      <c r="R89" s="4"/>
      <c r="S89" s="5"/>
      <c r="T89" s="5"/>
      <c r="U89" s="5"/>
      <c r="V89" s="4"/>
      <c r="W89" s="5"/>
      <c r="X89" s="4"/>
      <c r="Y89" s="5"/>
      <c r="Z89" s="5"/>
      <c r="AA89" s="5"/>
      <c r="AB89" s="5"/>
      <c r="AC89" s="5"/>
      <c r="AD89" s="5"/>
      <c r="AE89" s="5"/>
      <c r="AF89" s="5"/>
      <c r="AG89" s="5"/>
      <c r="AH89" s="5"/>
      <c r="AI89" s="5"/>
      <c r="AJ89" s="5"/>
      <c r="AK89" s="5"/>
      <c r="AL89" s="5"/>
      <c r="AM89" s="5"/>
      <c r="AN89" s="5"/>
      <c r="AO89" s="5"/>
      <c r="AP89" s="5"/>
      <c r="AQ89" s="5"/>
      <c r="AR89" s="5"/>
      <c r="AS89" s="5"/>
      <c r="AT89" s="5"/>
      <c r="AU89" s="5"/>
      <c r="AV89" s="5"/>
    </row>
    <row r="90" spans="1:48" ht="15.75" x14ac:dyDescent="0.25">
      <c r="A90" s="31"/>
      <c r="B90" s="2"/>
      <c r="C90" s="33" t="s">
        <v>126</v>
      </c>
      <c r="D90" s="29"/>
      <c r="F90" s="28"/>
      <c r="G90" s="28"/>
      <c r="H90" s="28"/>
      <c r="I90" s="4"/>
      <c r="J90" s="28"/>
      <c r="K90" s="28"/>
      <c r="L90" s="9"/>
      <c r="M90" s="9">
        <f t="shared" ref="M90:M105" si="26">+I91+J90-K90-L90</f>
        <v>0</v>
      </c>
      <c r="N90" s="9">
        <f t="shared" si="10"/>
        <v>0</v>
      </c>
      <c r="O90" s="9"/>
      <c r="P90" s="9"/>
      <c r="Q90" s="28"/>
      <c r="R90" s="9">
        <f t="shared" si="24"/>
        <v>0</v>
      </c>
      <c r="S90" s="28"/>
      <c r="T90" s="28"/>
      <c r="U90" s="28"/>
      <c r="V90" s="28"/>
      <c r="W90" s="28"/>
      <c r="X90" s="9">
        <f t="shared" si="22"/>
        <v>0</v>
      </c>
      <c r="Y90" s="28"/>
      <c r="Z90" s="14" t="b">
        <f>+AA90=C90</f>
        <v>1</v>
      </c>
      <c r="AA90" s="38" t="s">
        <v>126</v>
      </c>
      <c r="AB90" s="28"/>
      <c r="AC90" s="28"/>
      <c r="AD90" s="28"/>
      <c r="AE90" s="28"/>
      <c r="AF90" s="28"/>
      <c r="AG90" s="28"/>
      <c r="AH90" s="28"/>
      <c r="AI90" s="28"/>
      <c r="AJ90" s="28"/>
      <c r="AK90" s="28"/>
      <c r="AL90" s="28"/>
      <c r="AM90" s="28"/>
      <c r="AN90" s="28"/>
      <c r="AO90" s="28"/>
      <c r="AP90" s="28"/>
      <c r="AQ90" s="28"/>
      <c r="AR90" s="28"/>
      <c r="AS90" s="28"/>
      <c r="AT90" s="28"/>
      <c r="AU90" s="28"/>
      <c r="AV90" s="28"/>
    </row>
    <row r="91" spans="1:48" x14ac:dyDescent="0.25">
      <c r="A91" s="31"/>
      <c r="B91" s="2"/>
      <c r="C91" s="34" t="s">
        <v>127</v>
      </c>
      <c r="D91" s="109"/>
      <c r="E91" s="30"/>
      <c r="F91" s="28"/>
      <c r="G91" s="28"/>
      <c r="H91" s="28"/>
      <c r="I91" s="4">
        <f>+D90</f>
        <v>0</v>
      </c>
      <c r="J91" s="28"/>
      <c r="K91" s="28"/>
      <c r="L91" s="9"/>
      <c r="M91" s="9">
        <f t="shared" si="26"/>
        <v>557235</v>
      </c>
      <c r="N91" s="9">
        <f t="shared" si="10"/>
        <v>-557235</v>
      </c>
      <c r="O91" s="9"/>
      <c r="P91" s="9"/>
      <c r="Q91" s="28"/>
      <c r="R91" s="9">
        <f t="shared" si="24"/>
        <v>0</v>
      </c>
      <c r="S91" s="28"/>
      <c r="T91" s="28"/>
      <c r="U91" s="28"/>
      <c r="V91" s="28"/>
      <c r="W91" s="28"/>
      <c r="X91" s="9">
        <f t="shared" si="22"/>
        <v>557235</v>
      </c>
      <c r="Y91" s="28"/>
      <c r="Z91" s="14" t="b">
        <f>+AA91=C91</f>
        <v>1</v>
      </c>
      <c r="AA91" s="38" t="s">
        <v>127</v>
      </c>
      <c r="AB91" s="28"/>
      <c r="AC91" s="28"/>
      <c r="AD91" s="28"/>
      <c r="AE91" s="28"/>
      <c r="AF91" s="28"/>
      <c r="AG91" s="28"/>
      <c r="AH91" s="28"/>
      <c r="AI91" s="28"/>
      <c r="AJ91" s="28"/>
      <c r="AK91" s="28"/>
      <c r="AL91" s="28"/>
      <c r="AM91" s="28"/>
      <c r="AN91" s="28"/>
      <c r="AO91" s="28"/>
      <c r="AP91" s="28"/>
      <c r="AQ91" s="28"/>
      <c r="AR91" s="28"/>
      <c r="AS91" s="28"/>
      <c r="AT91" s="28"/>
      <c r="AU91" s="28"/>
      <c r="AV91" s="28"/>
    </row>
    <row r="92" spans="1:48" x14ac:dyDescent="0.25">
      <c r="A92" s="22" t="s">
        <v>70</v>
      </c>
      <c r="B92" s="39" t="s">
        <v>128</v>
      </c>
      <c r="C92" s="40" t="s">
        <v>129</v>
      </c>
      <c r="D92" s="202">
        <v>557235</v>
      </c>
      <c r="E92" s="208">
        <f>SUM(D92:D152)</f>
        <v>3756548</v>
      </c>
      <c r="F92" s="109"/>
      <c r="G92" s="5" t="s">
        <v>43</v>
      </c>
      <c r="H92" s="5" t="str">
        <f>+C92</f>
        <v>Alimentos y bebidas para personas</v>
      </c>
      <c r="I92" s="4">
        <f>+D92</f>
        <v>557235</v>
      </c>
      <c r="J92" s="5"/>
      <c r="K92" s="5"/>
      <c r="L92" s="4"/>
      <c r="M92" s="4">
        <f t="shared" si="26"/>
        <v>2440519</v>
      </c>
      <c r="N92" s="4">
        <f t="shared" si="10"/>
        <v>-2440519</v>
      </c>
      <c r="O92" s="4"/>
      <c r="P92" s="4"/>
      <c r="Q92" s="5"/>
      <c r="R92" s="4">
        <f t="shared" si="24"/>
        <v>0</v>
      </c>
      <c r="S92" s="5"/>
      <c r="T92" s="4">
        <f>+N92</f>
        <v>-2440519</v>
      </c>
      <c r="U92" s="4"/>
      <c r="V92" s="5"/>
      <c r="W92" s="5"/>
      <c r="X92" s="4">
        <f t="shared" si="22"/>
        <v>0</v>
      </c>
      <c r="Y92" s="5"/>
      <c r="Z92" s="14" t="b">
        <f>+AA92=C92</f>
        <v>1</v>
      </c>
      <c r="AA92" s="40" t="s">
        <v>129</v>
      </c>
      <c r="AB92" s="5"/>
      <c r="AC92" s="5"/>
      <c r="AD92" s="5"/>
      <c r="AE92" s="5"/>
      <c r="AF92" s="5"/>
      <c r="AG92" s="5"/>
      <c r="AH92" s="5"/>
      <c r="AI92" s="5"/>
      <c r="AJ92" s="5"/>
      <c r="AK92" s="5"/>
      <c r="AL92" s="5"/>
      <c r="AM92" s="5"/>
      <c r="AN92" s="5"/>
      <c r="AO92" s="5"/>
      <c r="AP92" s="5"/>
      <c r="AQ92" s="5"/>
      <c r="AR92" s="5"/>
      <c r="AS92" s="5"/>
      <c r="AT92" s="5"/>
      <c r="AU92" s="5"/>
      <c r="AV92" s="5"/>
    </row>
    <row r="93" spans="1:48" x14ac:dyDescent="0.25">
      <c r="A93" s="22" t="s">
        <v>70</v>
      </c>
      <c r="B93" s="39" t="s">
        <v>276</v>
      </c>
      <c r="C93" s="40" t="s">
        <v>277</v>
      </c>
      <c r="D93" s="203">
        <v>2440519</v>
      </c>
      <c r="E93" s="25"/>
      <c r="F93" s="110"/>
      <c r="G93" s="5"/>
      <c r="H93" s="5"/>
      <c r="I93" s="4">
        <f>+D93</f>
        <v>2440519</v>
      </c>
      <c r="J93" s="5"/>
      <c r="K93" s="5"/>
      <c r="L93" s="4"/>
      <c r="M93" s="4">
        <f t="shared" si="26"/>
        <v>0</v>
      </c>
      <c r="N93" s="4">
        <f t="shared" si="10"/>
        <v>0</v>
      </c>
      <c r="O93" s="4"/>
      <c r="P93" s="4"/>
      <c r="Q93" s="5"/>
      <c r="R93" s="4">
        <f t="shared" si="24"/>
        <v>0</v>
      </c>
      <c r="S93" s="5"/>
      <c r="T93" s="4"/>
      <c r="U93" s="4"/>
      <c r="V93" s="5"/>
      <c r="W93" s="5"/>
      <c r="X93" s="4"/>
      <c r="Y93" s="5"/>
      <c r="Z93" s="14"/>
      <c r="AA93" s="40"/>
      <c r="AB93" s="5"/>
      <c r="AC93" s="5"/>
      <c r="AD93" s="5"/>
      <c r="AE93" s="5"/>
      <c r="AF93" s="5"/>
      <c r="AG93" s="5"/>
      <c r="AH93" s="5"/>
      <c r="AI93" s="5"/>
      <c r="AJ93" s="5"/>
      <c r="AK93" s="5"/>
      <c r="AL93" s="5"/>
      <c r="AM93" s="5"/>
      <c r="AN93" s="5"/>
      <c r="AO93" s="5"/>
      <c r="AP93" s="5"/>
      <c r="AQ93" s="5"/>
      <c r="AR93" s="5"/>
      <c r="AS93" s="5"/>
      <c r="AT93" s="5"/>
      <c r="AU93" s="5"/>
      <c r="AV93" s="5"/>
    </row>
    <row r="94" spans="1:48" x14ac:dyDescent="0.25">
      <c r="A94" s="22" t="s">
        <v>130</v>
      </c>
      <c r="B94" s="39" t="s">
        <v>131</v>
      </c>
      <c r="C94" s="40" t="s">
        <v>132</v>
      </c>
      <c r="D94" s="203"/>
      <c r="E94" s="25"/>
      <c r="F94" s="110"/>
      <c r="G94" s="5" t="s">
        <v>43</v>
      </c>
      <c r="H94" s="5" t="str">
        <f>+C94</f>
        <v>Productos forestales</v>
      </c>
      <c r="I94" s="4">
        <f>+D94</f>
        <v>0</v>
      </c>
      <c r="J94" s="5"/>
      <c r="K94" s="5"/>
      <c r="L94" s="4"/>
      <c r="M94" s="4">
        <f t="shared" si="26"/>
        <v>0</v>
      </c>
      <c r="N94" s="4">
        <f t="shared" si="10"/>
        <v>0</v>
      </c>
      <c r="O94" s="4"/>
      <c r="P94" s="4"/>
      <c r="Q94" s="5"/>
      <c r="R94" s="4">
        <f t="shared" si="24"/>
        <v>0</v>
      </c>
      <c r="S94" s="5"/>
      <c r="T94" s="4"/>
      <c r="U94" s="4"/>
      <c r="V94" s="4">
        <f>+N94</f>
        <v>0</v>
      </c>
      <c r="W94" s="5"/>
      <c r="X94" s="4">
        <f t="shared" si="22"/>
        <v>0</v>
      </c>
      <c r="Y94" s="5"/>
      <c r="Z94" s="14" t="b">
        <f>+AA94=C94</f>
        <v>1</v>
      </c>
      <c r="AA94" s="40" t="s">
        <v>132</v>
      </c>
      <c r="AB94" s="5"/>
      <c r="AC94" s="5"/>
      <c r="AD94" s="5"/>
      <c r="AE94" s="5"/>
      <c r="AF94" s="5"/>
      <c r="AG94" s="5"/>
      <c r="AH94" s="5"/>
      <c r="AI94" s="5"/>
      <c r="AJ94" s="5"/>
      <c r="AK94" s="5"/>
      <c r="AL94" s="5"/>
      <c r="AM94" s="5"/>
      <c r="AN94" s="5"/>
      <c r="AO94" s="5"/>
      <c r="AP94" s="5"/>
      <c r="AQ94" s="5"/>
      <c r="AR94" s="5"/>
      <c r="AS94" s="5"/>
      <c r="AT94" s="5"/>
      <c r="AU94" s="5"/>
      <c r="AV94" s="5"/>
    </row>
    <row r="95" spans="1:48" x14ac:dyDescent="0.25">
      <c r="A95" s="27"/>
      <c r="B95" s="39"/>
      <c r="C95" s="34" t="s">
        <v>133</v>
      </c>
      <c r="D95" s="202"/>
      <c r="E95" s="30"/>
      <c r="F95" s="28"/>
      <c r="G95" s="28"/>
      <c r="H95" s="28"/>
      <c r="I95" s="4">
        <f>+D95</f>
        <v>0</v>
      </c>
      <c r="J95" s="28"/>
      <c r="K95" s="28"/>
      <c r="L95" s="9"/>
      <c r="M95" s="9">
        <f t="shared" si="26"/>
        <v>0</v>
      </c>
      <c r="N95" s="9">
        <f t="shared" si="10"/>
        <v>0</v>
      </c>
      <c r="O95" s="9"/>
      <c r="P95" s="9"/>
      <c r="Q95" s="28"/>
      <c r="R95" s="9">
        <f t="shared" si="24"/>
        <v>0</v>
      </c>
      <c r="S95" s="28"/>
      <c r="T95" s="28"/>
      <c r="U95" s="28"/>
      <c r="V95" s="28"/>
      <c r="W95" s="28"/>
      <c r="X95" s="9">
        <f t="shared" si="22"/>
        <v>0</v>
      </c>
      <c r="Y95" s="28"/>
      <c r="Z95" s="14" t="b">
        <f>+AA95=C95</f>
        <v>1</v>
      </c>
      <c r="AA95" s="38" t="s">
        <v>133</v>
      </c>
      <c r="AB95" s="28"/>
      <c r="AC95" s="28"/>
      <c r="AD95" s="28"/>
      <c r="AE95" s="28"/>
      <c r="AF95" s="28"/>
      <c r="AG95" s="28"/>
      <c r="AH95" s="28"/>
      <c r="AI95" s="28"/>
      <c r="AJ95" s="28"/>
      <c r="AK95" s="28"/>
      <c r="AL95" s="28"/>
      <c r="AM95" s="28"/>
      <c r="AN95" s="28"/>
      <c r="AO95" s="28"/>
      <c r="AP95" s="28"/>
      <c r="AQ95" s="28"/>
      <c r="AR95" s="28"/>
      <c r="AS95" s="28"/>
      <c r="AT95" s="28"/>
      <c r="AU95" s="28"/>
      <c r="AV95" s="28"/>
    </row>
    <row r="96" spans="1:48" x14ac:dyDescent="0.25">
      <c r="A96" s="22" t="s">
        <v>130</v>
      </c>
      <c r="B96" s="39" t="s">
        <v>134</v>
      </c>
      <c r="C96" s="40" t="s">
        <v>135</v>
      </c>
      <c r="D96" s="203"/>
      <c r="E96" s="25"/>
      <c r="F96" s="109"/>
      <c r="G96" s="5" t="s">
        <v>43</v>
      </c>
      <c r="H96" s="5" t="str">
        <f t="shared" ref="H96:H99" si="27">+C96</f>
        <v>Hilados y telas</v>
      </c>
      <c r="I96" s="4">
        <f t="shared" ref="I96:I159" si="28">+D96</f>
        <v>0</v>
      </c>
      <c r="J96" s="5"/>
      <c r="K96" s="5"/>
      <c r="L96" s="4"/>
      <c r="M96" s="4">
        <f t="shared" si="26"/>
        <v>4615</v>
      </c>
      <c r="N96" s="4">
        <f t="shared" si="10"/>
        <v>-4615</v>
      </c>
      <c r="O96" s="4"/>
      <c r="P96" s="4"/>
      <c r="Q96" s="5"/>
      <c r="R96" s="4">
        <f t="shared" si="24"/>
        <v>0</v>
      </c>
      <c r="S96" s="5"/>
      <c r="T96" s="5"/>
      <c r="U96" s="5"/>
      <c r="V96" s="4">
        <f>+N96</f>
        <v>-4615</v>
      </c>
      <c r="W96" s="5"/>
      <c r="X96" s="4">
        <f t="shared" si="22"/>
        <v>0</v>
      </c>
      <c r="Y96" s="5"/>
      <c r="Z96" s="14" t="b">
        <f>+AA96=C96</f>
        <v>1</v>
      </c>
      <c r="AA96" s="40" t="s">
        <v>135</v>
      </c>
      <c r="AB96" s="5"/>
      <c r="AC96" s="5"/>
      <c r="AD96" s="5"/>
      <c r="AE96" s="5"/>
      <c r="AF96" s="5"/>
      <c r="AG96" s="5"/>
      <c r="AH96" s="5"/>
      <c r="AI96" s="5"/>
      <c r="AJ96" s="5"/>
      <c r="AK96" s="5"/>
      <c r="AL96" s="5"/>
      <c r="AM96" s="5"/>
      <c r="AN96" s="5"/>
      <c r="AO96" s="5"/>
      <c r="AP96" s="5"/>
      <c r="AQ96" s="5"/>
      <c r="AR96" s="5"/>
      <c r="AS96" s="5"/>
      <c r="AT96" s="5"/>
      <c r="AU96" s="5"/>
      <c r="AV96" s="5"/>
    </row>
    <row r="97" spans="1:48" x14ac:dyDescent="0.25">
      <c r="A97" s="22" t="s">
        <v>130</v>
      </c>
      <c r="B97" s="39" t="s">
        <v>136</v>
      </c>
      <c r="C97" s="40" t="s">
        <v>137</v>
      </c>
      <c r="D97" s="203">
        <v>4615</v>
      </c>
      <c r="E97" s="25"/>
      <c r="F97" s="109"/>
      <c r="G97" s="5" t="s">
        <v>43</v>
      </c>
      <c r="H97" s="5" t="str">
        <f t="shared" si="27"/>
        <v>Acabados textiles</v>
      </c>
      <c r="I97" s="4">
        <f t="shared" si="28"/>
        <v>4615</v>
      </c>
      <c r="J97" s="5"/>
      <c r="K97" s="5"/>
      <c r="L97" s="4"/>
      <c r="M97" s="4">
        <f t="shared" si="26"/>
        <v>6190</v>
      </c>
      <c r="N97" s="4">
        <f t="shared" ref="N97:N155" si="29">-M97</f>
        <v>-6190</v>
      </c>
      <c r="O97" s="4"/>
      <c r="P97" s="4"/>
      <c r="Q97" s="5"/>
      <c r="R97" s="4">
        <f t="shared" si="24"/>
        <v>0</v>
      </c>
      <c r="S97" s="5"/>
      <c r="T97" s="5"/>
      <c r="U97" s="5"/>
      <c r="V97" s="4">
        <f>+N97</f>
        <v>-6190</v>
      </c>
      <c r="W97" s="5"/>
      <c r="X97" s="4">
        <f t="shared" si="22"/>
        <v>0</v>
      </c>
      <c r="Y97" s="5"/>
      <c r="Z97" s="14" t="b">
        <f>+AA97=C97</f>
        <v>1</v>
      </c>
      <c r="AA97" s="40" t="s">
        <v>137</v>
      </c>
      <c r="AB97" s="5"/>
      <c r="AC97" s="5"/>
      <c r="AD97" s="5"/>
      <c r="AE97" s="5"/>
      <c r="AF97" s="5"/>
      <c r="AG97" s="5"/>
      <c r="AH97" s="5"/>
      <c r="AI97" s="5"/>
      <c r="AJ97" s="5"/>
      <c r="AK97" s="5"/>
      <c r="AL97" s="5"/>
      <c r="AM97" s="5"/>
      <c r="AN97" s="5"/>
      <c r="AO97" s="5"/>
      <c r="AP97" s="5"/>
      <c r="AQ97" s="5"/>
      <c r="AR97" s="5"/>
      <c r="AS97" s="5"/>
      <c r="AT97" s="5"/>
      <c r="AU97" s="5"/>
      <c r="AV97" s="5"/>
    </row>
    <row r="98" spans="1:48" x14ac:dyDescent="0.25">
      <c r="A98" s="22" t="s">
        <v>70</v>
      </c>
      <c r="B98" s="39" t="s">
        <v>138</v>
      </c>
      <c r="C98" s="40" t="s">
        <v>139</v>
      </c>
      <c r="D98" s="203">
        <v>6190</v>
      </c>
      <c r="E98" s="25"/>
      <c r="F98" s="110"/>
      <c r="G98" s="5" t="s">
        <v>43</v>
      </c>
      <c r="H98" s="5" t="str">
        <f t="shared" si="27"/>
        <v>Prendas de vestir</v>
      </c>
      <c r="I98" s="4">
        <f t="shared" si="28"/>
        <v>6190</v>
      </c>
      <c r="J98" s="5"/>
      <c r="K98" s="5"/>
      <c r="L98" s="4"/>
      <c r="M98" s="4">
        <f t="shared" si="26"/>
        <v>0</v>
      </c>
      <c r="N98" s="4">
        <f t="shared" si="29"/>
        <v>0</v>
      </c>
      <c r="O98" s="4"/>
      <c r="P98" s="4"/>
      <c r="Q98" s="5"/>
      <c r="R98" s="4">
        <f t="shared" si="24"/>
        <v>0</v>
      </c>
      <c r="S98" s="5"/>
      <c r="T98" s="4">
        <f>+N98</f>
        <v>0</v>
      </c>
      <c r="U98" s="4"/>
      <c r="V98" s="5"/>
      <c r="W98" s="5"/>
      <c r="X98" s="4">
        <f t="shared" si="22"/>
        <v>0</v>
      </c>
      <c r="Y98" s="5"/>
      <c r="Z98" s="14" t="b">
        <f>+AA98=C98</f>
        <v>1</v>
      </c>
      <c r="AA98" s="40" t="s">
        <v>139</v>
      </c>
      <c r="AB98" s="5"/>
      <c r="AC98" s="5"/>
      <c r="AD98" s="5"/>
      <c r="AE98" s="5"/>
      <c r="AF98" s="5"/>
      <c r="AG98" s="5"/>
      <c r="AH98" s="5"/>
      <c r="AI98" s="5"/>
      <c r="AJ98" s="5"/>
      <c r="AK98" s="5"/>
      <c r="AL98" s="5"/>
      <c r="AM98" s="5"/>
      <c r="AN98" s="5"/>
      <c r="AO98" s="5"/>
      <c r="AP98" s="5"/>
      <c r="AQ98" s="5"/>
      <c r="AR98" s="5"/>
      <c r="AS98" s="5"/>
      <c r="AT98" s="5"/>
      <c r="AU98" s="5"/>
      <c r="AV98" s="5"/>
    </row>
    <row r="99" spans="1:48" x14ac:dyDescent="0.25">
      <c r="A99" s="22" t="s">
        <v>70</v>
      </c>
      <c r="B99" s="39"/>
      <c r="C99" s="40" t="s">
        <v>281</v>
      </c>
      <c r="D99" s="203"/>
      <c r="E99" s="25"/>
      <c r="F99" s="110"/>
      <c r="G99" s="5"/>
      <c r="H99" s="5" t="str">
        <f t="shared" si="27"/>
        <v>Calzados</v>
      </c>
      <c r="I99" s="4">
        <f t="shared" si="28"/>
        <v>0</v>
      </c>
      <c r="J99" s="5"/>
      <c r="K99" s="5"/>
      <c r="L99" s="4"/>
      <c r="M99" s="4">
        <f t="shared" si="26"/>
        <v>0</v>
      </c>
      <c r="N99" s="4">
        <f t="shared" si="29"/>
        <v>0</v>
      </c>
      <c r="O99" s="4"/>
      <c r="P99" s="4"/>
      <c r="Q99" s="5"/>
      <c r="R99" s="4">
        <f t="shared" si="24"/>
        <v>0</v>
      </c>
      <c r="S99" s="5"/>
      <c r="T99" s="4"/>
      <c r="U99" s="4"/>
      <c r="V99" s="5"/>
      <c r="W99" s="5"/>
      <c r="X99" s="4"/>
      <c r="Y99" s="5"/>
      <c r="Z99" s="14"/>
      <c r="AA99" s="40"/>
      <c r="AB99" s="5"/>
      <c r="AC99" s="5"/>
      <c r="AD99" s="5"/>
      <c r="AE99" s="5"/>
      <c r="AF99" s="5"/>
      <c r="AG99" s="5"/>
      <c r="AH99" s="5"/>
      <c r="AI99" s="5"/>
      <c r="AJ99" s="5"/>
      <c r="AK99" s="5"/>
      <c r="AL99" s="5"/>
      <c r="AM99" s="5"/>
      <c r="AN99" s="5"/>
      <c r="AO99" s="5"/>
      <c r="AP99" s="5"/>
      <c r="AQ99" s="5"/>
      <c r="AR99" s="5"/>
      <c r="AS99" s="5"/>
      <c r="AT99" s="5"/>
      <c r="AU99" s="5"/>
      <c r="AV99" s="5"/>
    </row>
    <row r="100" spans="1:48" x14ac:dyDescent="0.25">
      <c r="A100" s="27"/>
      <c r="B100" s="39"/>
      <c r="C100" s="34" t="s">
        <v>140</v>
      </c>
      <c r="D100" s="202"/>
      <c r="E100" s="30"/>
      <c r="F100" s="28"/>
      <c r="G100" s="28"/>
      <c r="H100" s="28"/>
      <c r="I100" s="4">
        <f t="shared" si="28"/>
        <v>0</v>
      </c>
      <c r="J100" s="28"/>
      <c r="K100" s="28"/>
      <c r="L100" s="9"/>
      <c r="M100" s="9">
        <f t="shared" si="26"/>
        <v>0</v>
      </c>
      <c r="N100" s="9">
        <f t="shared" si="29"/>
        <v>0</v>
      </c>
      <c r="O100" s="9"/>
      <c r="P100" s="9"/>
      <c r="Q100" s="28"/>
      <c r="R100" s="9">
        <f t="shared" si="24"/>
        <v>0</v>
      </c>
      <c r="S100" s="28"/>
      <c r="T100" s="28"/>
      <c r="U100" s="28"/>
      <c r="V100" s="28"/>
      <c r="W100" s="28"/>
      <c r="X100" s="9">
        <f t="shared" si="22"/>
        <v>0</v>
      </c>
      <c r="Y100" s="28"/>
      <c r="Z100" s="14" t="b">
        <f>+AA100=C100</f>
        <v>1</v>
      </c>
      <c r="AA100" s="38" t="s">
        <v>140</v>
      </c>
      <c r="AB100" s="28"/>
      <c r="AC100" s="28"/>
      <c r="AD100" s="28"/>
      <c r="AE100" s="28"/>
      <c r="AF100" s="28"/>
      <c r="AG100" s="28"/>
      <c r="AH100" s="28"/>
      <c r="AI100" s="28"/>
      <c r="AJ100" s="28"/>
      <c r="AK100" s="28"/>
      <c r="AL100" s="28"/>
      <c r="AM100" s="28"/>
      <c r="AN100" s="28"/>
      <c r="AO100" s="28"/>
      <c r="AP100" s="28"/>
      <c r="AQ100" s="28"/>
      <c r="AR100" s="28"/>
      <c r="AS100" s="28"/>
      <c r="AT100" s="28"/>
      <c r="AU100" s="28"/>
      <c r="AV100" s="28"/>
    </row>
    <row r="101" spans="1:48" x14ac:dyDescent="0.25">
      <c r="A101" s="22" t="s">
        <v>130</v>
      </c>
      <c r="B101" s="39" t="s">
        <v>141</v>
      </c>
      <c r="C101" s="40" t="s">
        <v>142</v>
      </c>
      <c r="D101" s="203"/>
      <c r="E101" s="25"/>
      <c r="F101" s="109"/>
      <c r="G101" s="5" t="s">
        <v>43</v>
      </c>
      <c r="H101" s="5" t="str">
        <f t="shared" ref="H101:H104" si="30">+C101</f>
        <v>Productos de papel y cartón</v>
      </c>
      <c r="I101" s="4">
        <f t="shared" si="28"/>
        <v>0</v>
      </c>
      <c r="J101" s="5"/>
      <c r="K101" s="5"/>
      <c r="L101" s="4"/>
      <c r="M101" s="4">
        <f t="shared" si="26"/>
        <v>1871</v>
      </c>
      <c r="N101" s="4">
        <f t="shared" si="29"/>
        <v>-1871</v>
      </c>
      <c r="O101" s="4"/>
      <c r="P101" s="4"/>
      <c r="Q101" s="5"/>
      <c r="R101" s="4">
        <f t="shared" si="24"/>
        <v>0</v>
      </c>
      <c r="S101" s="5"/>
      <c r="T101" s="5"/>
      <c r="U101" s="5"/>
      <c r="V101" s="4">
        <f>+N101</f>
        <v>-1871</v>
      </c>
      <c r="W101" s="5"/>
      <c r="X101" s="4">
        <f t="shared" si="22"/>
        <v>0</v>
      </c>
      <c r="Y101" s="5"/>
      <c r="Z101" s="14" t="b">
        <f>+AA101=C101</f>
        <v>1</v>
      </c>
      <c r="AA101" s="40" t="s">
        <v>142</v>
      </c>
      <c r="AB101" s="5"/>
      <c r="AC101" s="5"/>
      <c r="AD101" s="5"/>
      <c r="AE101" s="5"/>
      <c r="AF101" s="5"/>
      <c r="AG101" s="5"/>
      <c r="AH101" s="5"/>
      <c r="AI101" s="5"/>
      <c r="AJ101" s="5"/>
      <c r="AK101" s="5"/>
      <c r="AL101" s="5"/>
      <c r="AM101" s="5"/>
      <c r="AN101" s="5"/>
      <c r="AO101" s="5"/>
      <c r="AP101" s="5"/>
      <c r="AQ101" s="5"/>
      <c r="AR101" s="5"/>
      <c r="AS101" s="5"/>
      <c r="AT101" s="5"/>
      <c r="AU101" s="5"/>
      <c r="AV101" s="5"/>
    </row>
    <row r="102" spans="1:48" x14ac:dyDescent="0.25">
      <c r="A102" s="22" t="s">
        <v>130</v>
      </c>
      <c r="B102" s="39" t="s">
        <v>143</v>
      </c>
      <c r="C102" s="40" t="s">
        <v>144</v>
      </c>
      <c r="D102" s="203">
        <v>1871</v>
      </c>
      <c r="E102" s="25"/>
      <c r="F102" s="109"/>
      <c r="G102" s="5" t="s">
        <v>43</v>
      </c>
      <c r="H102" s="5" t="str">
        <f t="shared" si="30"/>
        <v>Productos de artes gráficas</v>
      </c>
      <c r="I102" s="4">
        <f t="shared" si="28"/>
        <v>1871</v>
      </c>
      <c r="J102" s="5"/>
      <c r="K102" s="5"/>
      <c r="L102" s="4"/>
      <c r="M102" s="4">
        <f t="shared" si="26"/>
        <v>2206</v>
      </c>
      <c r="N102" s="4">
        <f t="shared" si="29"/>
        <v>-2206</v>
      </c>
      <c r="O102" s="4"/>
      <c r="P102" s="4"/>
      <c r="Q102" s="5"/>
      <c r="R102" s="4">
        <f t="shared" si="24"/>
        <v>0</v>
      </c>
      <c r="S102" s="5"/>
      <c r="T102" s="5"/>
      <c r="U102" s="5"/>
      <c r="V102" s="4">
        <f>+N102</f>
        <v>-2206</v>
      </c>
      <c r="W102" s="5"/>
      <c r="X102" s="4">
        <f t="shared" si="22"/>
        <v>0</v>
      </c>
      <c r="Y102" s="5"/>
      <c r="Z102" s="14" t="b">
        <f>+AA102=C102</f>
        <v>1</v>
      </c>
      <c r="AA102" s="40" t="s">
        <v>144</v>
      </c>
      <c r="AB102" s="5"/>
      <c r="AC102" s="5"/>
      <c r="AD102" s="5"/>
      <c r="AE102" s="5"/>
      <c r="AF102" s="5"/>
      <c r="AG102" s="5"/>
      <c r="AH102" s="5"/>
      <c r="AI102" s="5"/>
      <c r="AJ102" s="5"/>
      <c r="AK102" s="5"/>
      <c r="AL102" s="5"/>
      <c r="AM102" s="5"/>
      <c r="AN102" s="5"/>
      <c r="AO102" s="5"/>
      <c r="AP102" s="5"/>
      <c r="AQ102" s="5"/>
      <c r="AR102" s="5"/>
      <c r="AS102" s="5"/>
      <c r="AT102" s="5"/>
      <c r="AU102" s="5"/>
      <c r="AV102" s="5"/>
    </row>
    <row r="103" spans="1:48" x14ac:dyDescent="0.25">
      <c r="A103" s="22" t="s">
        <v>70</v>
      </c>
      <c r="B103" s="39" t="s">
        <v>145</v>
      </c>
      <c r="C103" s="40" t="s">
        <v>146</v>
      </c>
      <c r="D103" s="203">
        <v>2206</v>
      </c>
      <c r="E103" s="25"/>
      <c r="F103" s="109"/>
      <c r="G103" s="5" t="s">
        <v>43</v>
      </c>
      <c r="H103" s="5" t="str">
        <f t="shared" si="30"/>
        <v>Productos medicinales para uso humano</v>
      </c>
      <c r="I103" s="4">
        <f t="shared" si="28"/>
        <v>2206</v>
      </c>
      <c r="J103" s="5"/>
      <c r="K103" s="5"/>
      <c r="L103" s="4"/>
      <c r="M103" s="4">
        <f t="shared" si="26"/>
        <v>119505</v>
      </c>
      <c r="N103" s="4">
        <f t="shared" si="29"/>
        <v>-119505</v>
      </c>
      <c r="O103" s="4"/>
      <c r="P103" s="4"/>
      <c r="Q103" s="5"/>
      <c r="R103" s="4">
        <f t="shared" si="24"/>
        <v>0</v>
      </c>
      <c r="S103" s="5"/>
      <c r="T103" s="4">
        <f>+N103</f>
        <v>-119505</v>
      </c>
      <c r="U103" s="4"/>
      <c r="V103" s="4"/>
      <c r="W103" s="5"/>
      <c r="X103" s="4">
        <f t="shared" si="22"/>
        <v>0</v>
      </c>
      <c r="Y103" s="5"/>
      <c r="Z103" s="14" t="b">
        <f>+AA103=C103</f>
        <v>1</v>
      </c>
      <c r="AA103" s="40" t="s">
        <v>146</v>
      </c>
      <c r="AB103" s="5"/>
      <c r="AC103" s="5"/>
      <c r="AD103" s="5"/>
      <c r="AE103" s="5"/>
      <c r="AF103" s="5"/>
      <c r="AG103" s="5"/>
      <c r="AH103" s="5"/>
      <c r="AI103" s="5"/>
      <c r="AJ103" s="5"/>
      <c r="AK103" s="5"/>
      <c r="AL103" s="5"/>
      <c r="AM103" s="5"/>
      <c r="AN103" s="5"/>
      <c r="AO103" s="5"/>
      <c r="AP103" s="5"/>
      <c r="AQ103" s="5"/>
      <c r="AR103" s="5"/>
      <c r="AS103" s="5"/>
      <c r="AT103" s="5"/>
      <c r="AU103" s="5"/>
      <c r="AV103" s="5"/>
    </row>
    <row r="104" spans="1:48" x14ac:dyDescent="0.25">
      <c r="A104" s="22" t="s">
        <v>70</v>
      </c>
      <c r="B104" s="39"/>
      <c r="C104" s="40" t="s">
        <v>282</v>
      </c>
      <c r="D104" s="203">
        <v>119505</v>
      </c>
      <c r="E104" s="25"/>
      <c r="F104" s="110"/>
      <c r="G104" s="5"/>
      <c r="H104" s="5" t="str">
        <f t="shared" si="30"/>
        <v>Productos medicinales para uso veterinarios</v>
      </c>
      <c r="I104" s="4">
        <f t="shared" si="28"/>
        <v>119505</v>
      </c>
      <c r="J104" s="5"/>
      <c r="K104" s="5"/>
      <c r="L104" s="4"/>
      <c r="M104" s="4">
        <f t="shared" si="26"/>
        <v>0</v>
      </c>
      <c r="N104" s="4">
        <f t="shared" si="29"/>
        <v>0</v>
      </c>
      <c r="O104" s="4"/>
      <c r="P104" s="4"/>
      <c r="Q104" s="5"/>
      <c r="R104" s="4">
        <f t="shared" si="24"/>
        <v>0</v>
      </c>
      <c r="S104" s="5"/>
      <c r="T104" s="4"/>
      <c r="U104" s="4"/>
      <c r="V104" s="4"/>
      <c r="W104" s="5"/>
      <c r="X104" s="4"/>
      <c r="Y104" s="5"/>
      <c r="Z104" s="14"/>
      <c r="AA104" s="40"/>
      <c r="AB104" s="5"/>
      <c r="AC104" s="5"/>
      <c r="AD104" s="5"/>
      <c r="AE104" s="5"/>
      <c r="AF104" s="5"/>
      <c r="AG104" s="5"/>
      <c r="AH104" s="5"/>
      <c r="AI104" s="5"/>
      <c r="AJ104" s="5"/>
      <c r="AK104" s="5"/>
      <c r="AL104" s="5"/>
      <c r="AM104" s="5"/>
      <c r="AN104" s="5"/>
      <c r="AO104" s="5"/>
      <c r="AP104" s="5"/>
      <c r="AQ104" s="5"/>
      <c r="AR104" s="5"/>
      <c r="AS104" s="5"/>
      <c r="AT104" s="5"/>
      <c r="AU104" s="5"/>
      <c r="AV104" s="5"/>
    </row>
    <row r="105" spans="1:48" x14ac:dyDescent="0.25">
      <c r="A105" s="27"/>
      <c r="B105" s="39"/>
      <c r="C105" s="34" t="s">
        <v>147</v>
      </c>
      <c r="D105" s="202"/>
      <c r="E105" s="30"/>
      <c r="F105" s="28"/>
      <c r="G105" s="28"/>
      <c r="H105" s="28"/>
      <c r="I105" s="4">
        <f t="shared" si="28"/>
        <v>0</v>
      </c>
      <c r="J105" s="28"/>
      <c r="K105" s="28"/>
      <c r="L105" s="9"/>
      <c r="M105" s="9">
        <f t="shared" si="26"/>
        <v>0</v>
      </c>
      <c r="N105" s="9">
        <f t="shared" si="29"/>
        <v>0</v>
      </c>
      <c r="O105" s="9"/>
      <c r="P105" s="9"/>
      <c r="Q105" s="28"/>
      <c r="R105" s="9">
        <f t="shared" si="24"/>
        <v>0</v>
      </c>
      <c r="S105" s="28"/>
      <c r="T105" s="28"/>
      <c r="U105" s="28"/>
      <c r="V105" s="9">
        <f t="shared" ref="V105:V140" si="31">+N105</f>
        <v>0</v>
      </c>
      <c r="W105" s="28"/>
      <c r="X105" s="9">
        <f t="shared" si="22"/>
        <v>0</v>
      </c>
      <c r="Y105" s="28"/>
      <c r="Z105" s="14" t="b">
        <f>+AA105=C105</f>
        <v>1</v>
      </c>
      <c r="AA105" s="38" t="s">
        <v>147</v>
      </c>
      <c r="AB105" s="28"/>
      <c r="AC105" s="28"/>
      <c r="AD105" s="28"/>
      <c r="AE105" s="28"/>
      <c r="AF105" s="28"/>
      <c r="AG105" s="28"/>
      <c r="AH105" s="28"/>
      <c r="AI105" s="28"/>
      <c r="AJ105" s="28"/>
      <c r="AK105" s="28"/>
      <c r="AL105" s="28"/>
      <c r="AM105" s="28"/>
      <c r="AN105" s="28"/>
      <c r="AO105" s="28"/>
      <c r="AP105" s="28"/>
      <c r="AQ105" s="28"/>
      <c r="AR105" s="28"/>
      <c r="AS105" s="28"/>
      <c r="AT105" s="28"/>
      <c r="AU105" s="28"/>
      <c r="AV105" s="28"/>
    </row>
    <row r="106" spans="1:48" x14ac:dyDescent="0.25">
      <c r="A106" s="27" t="s">
        <v>130</v>
      </c>
      <c r="B106" s="39" t="s">
        <v>284</v>
      </c>
      <c r="C106" s="34" t="s">
        <v>283</v>
      </c>
      <c r="D106" s="202"/>
      <c r="E106" s="30"/>
      <c r="F106" s="28"/>
      <c r="G106" s="28"/>
      <c r="H106" s="28"/>
      <c r="I106" s="4">
        <f t="shared" si="28"/>
        <v>0</v>
      </c>
      <c r="J106" s="28"/>
      <c r="K106" s="28"/>
      <c r="L106" s="9"/>
      <c r="M106" s="9"/>
      <c r="N106" s="9"/>
      <c r="O106" s="9"/>
      <c r="P106" s="9"/>
      <c r="Q106" s="28"/>
      <c r="R106" s="9"/>
      <c r="S106" s="28"/>
      <c r="T106" s="28"/>
      <c r="U106" s="28"/>
      <c r="V106" s="9"/>
      <c r="W106" s="28"/>
      <c r="X106" s="9"/>
      <c r="Y106" s="28"/>
      <c r="Z106" s="14"/>
      <c r="AA106" s="38"/>
      <c r="AB106" s="28"/>
      <c r="AC106" s="28"/>
      <c r="AD106" s="28"/>
      <c r="AE106" s="28"/>
      <c r="AF106" s="28"/>
      <c r="AG106" s="28"/>
      <c r="AH106" s="28"/>
      <c r="AI106" s="28"/>
      <c r="AJ106" s="28"/>
      <c r="AK106" s="28"/>
      <c r="AL106" s="28"/>
      <c r="AM106" s="28"/>
      <c r="AN106" s="28"/>
      <c r="AO106" s="28"/>
      <c r="AP106" s="28"/>
      <c r="AQ106" s="28"/>
      <c r="AR106" s="28"/>
      <c r="AS106" s="28"/>
      <c r="AT106" s="28"/>
      <c r="AU106" s="28"/>
      <c r="AV106" s="28"/>
    </row>
    <row r="107" spans="1:48" x14ac:dyDescent="0.25">
      <c r="A107" s="22" t="s">
        <v>130</v>
      </c>
      <c r="B107" s="39" t="s">
        <v>148</v>
      </c>
      <c r="C107" s="40" t="s">
        <v>149</v>
      </c>
      <c r="D107" s="203"/>
      <c r="E107" s="25"/>
      <c r="F107" s="110"/>
      <c r="G107" s="5" t="s">
        <v>43</v>
      </c>
      <c r="H107" s="5" t="str">
        <f t="shared" ref="H107:H109" si="32">+C107</f>
        <v>Artículos de cuero</v>
      </c>
      <c r="I107" s="4">
        <f t="shared" si="28"/>
        <v>0</v>
      </c>
      <c r="J107" s="5"/>
      <c r="K107" s="5"/>
      <c r="L107" s="4"/>
      <c r="M107" s="4">
        <f t="shared" ref="M107:M144" si="33">+I108+J107-K107-L107</f>
        <v>0</v>
      </c>
      <c r="N107" s="4">
        <f t="shared" si="29"/>
        <v>0</v>
      </c>
      <c r="O107" s="4"/>
      <c r="P107" s="4"/>
      <c r="Q107" s="5"/>
      <c r="R107" s="4">
        <f t="shared" si="24"/>
        <v>0</v>
      </c>
      <c r="S107" s="5"/>
      <c r="T107" s="5"/>
      <c r="U107" s="5"/>
      <c r="V107" s="4">
        <f t="shared" si="31"/>
        <v>0</v>
      </c>
      <c r="W107" s="5"/>
      <c r="X107" s="4">
        <f t="shared" si="22"/>
        <v>0</v>
      </c>
      <c r="Y107" s="5"/>
      <c r="Z107" s="14" t="b">
        <f t="shared" ref="Z107:Z112" si="34">+AA107=C107</f>
        <v>1</v>
      </c>
      <c r="AA107" s="40" t="s">
        <v>149</v>
      </c>
      <c r="AB107" s="5"/>
      <c r="AC107" s="5"/>
      <c r="AD107" s="5"/>
      <c r="AE107" s="5"/>
      <c r="AF107" s="5"/>
      <c r="AG107" s="5"/>
      <c r="AH107" s="5"/>
      <c r="AI107" s="5"/>
      <c r="AJ107" s="5"/>
      <c r="AK107" s="5"/>
      <c r="AL107" s="5"/>
      <c r="AM107" s="5"/>
      <c r="AN107" s="5"/>
      <c r="AO107" s="5"/>
      <c r="AP107" s="5"/>
      <c r="AQ107" s="5"/>
      <c r="AR107" s="5"/>
      <c r="AS107" s="5"/>
      <c r="AT107" s="5"/>
      <c r="AU107" s="5"/>
      <c r="AV107" s="5"/>
    </row>
    <row r="108" spans="1:48" x14ac:dyDescent="0.25">
      <c r="A108" s="22" t="s">
        <v>130</v>
      </c>
      <c r="B108" s="39" t="s">
        <v>150</v>
      </c>
      <c r="C108" s="40" t="s">
        <v>151</v>
      </c>
      <c r="D108" s="203"/>
      <c r="E108" s="25"/>
      <c r="F108" s="25"/>
      <c r="G108" s="5" t="s">
        <v>43</v>
      </c>
      <c r="H108" s="5" t="str">
        <f t="shared" si="32"/>
        <v>Artículos de caucho</v>
      </c>
      <c r="I108" s="4">
        <f t="shared" si="28"/>
        <v>0</v>
      </c>
      <c r="J108" s="5"/>
      <c r="K108" s="5"/>
      <c r="L108" s="4"/>
      <c r="M108" s="4">
        <f t="shared" si="33"/>
        <v>660</v>
      </c>
      <c r="N108" s="4">
        <f t="shared" si="29"/>
        <v>-660</v>
      </c>
      <c r="O108" s="4"/>
      <c r="P108" s="4"/>
      <c r="Q108" s="5"/>
      <c r="R108" s="4">
        <f t="shared" si="24"/>
        <v>0</v>
      </c>
      <c r="S108" s="5"/>
      <c r="T108" s="5"/>
      <c r="U108" s="5"/>
      <c r="V108" s="4">
        <f t="shared" si="31"/>
        <v>-660</v>
      </c>
      <c r="W108" s="5"/>
      <c r="X108" s="4">
        <f t="shared" si="22"/>
        <v>0</v>
      </c>
      <c r="Y108" s="5"/>
      <c r="Z108" s="14" t="b">
        <f t="shared" si="34"/>
        <v>1</v>
      </c>
      <c r="AA108" s="40" t="s">
        <v>151</v>
      </c>
      <c r="AB108" s="5"/>
      <c r="AC108" s="5"/>
      <c r="AD108" s="5"/>
      <c r="AE108" s="5"/>
      <c r="AF108" s="5"/>
      <c r="AG108" s="5"/>
      <c r="AH108" s="5"/>
      <c r="AI108" s="5"/>
      <c r="AJ108" s="5"/>
      <c r="AK108" s="5"/>
      <c r="AL108" s="5"/>
      <c r="AM108" s="5"/>
      <c r="AN108" s="5"/>
      <c r="AO108" s="5"/>
      <c r="AP108" s="5"/>
      <c r="AQ108" s="5"/>
      <c r="AR108" s="5"/>
      <c r="AS108" s="5"/>
      <c r="AT108" s="5"/>
      <c r="AU108" s="5"/>
      <c r="AV108" s="5"/>
    </row>
    <row r="109" spans="1:48" x14ac:dyDescent="0.25">
      <c r="A109" s="22" t="s">
        <v>130</v>
      </c>
      <c r="B109" s="39" t="s">
        <v>152</v>
      </c>
      <c r="C109" s="40" t="s">
        <v>153</v>
      </c>
      <c r="D109" s="203">
        <v>660</v>
      </c>
      <c r="E109" s="25"/>
      <c r="F109" s="25"/>
      <c r="G109" s="5" t="s">
        <v>43</v>
      </c>
      <c r="H109" s="5" t="str">
        <f t="shared" si="32"/>
        <v>Artículos de plástico</v>
      </c>
      <c r="I109" s="4">
        <f t="shared" si="28"/>
        <v>660</v>
      </c>
      <c r="J109" s="5"/>
      <c r="K109" s="5"/>
      <c r="L109" s="4"/>
      <c r="M109" s="4">
        <f t="shared" si="33"/>
        <v>0</v>
      </c>
      <c r="N109" s="4">
        <f t="shared" si="29"/>
        <v>0</v>
      </c>
      <c r="O109" s="4"/>
      <c r="P109" s="4"/>
      <c r="Q109" s="5"/>
      <c r="R109" s="4">
        <f t="shared" si="24"/>
        <v>0</v>
      </c>
      <c r="S109" s="5"/>
      <c r="T109" s="5"/>
      <c r="U109" s="5"/>
      <c r="V109" s="4">
        <f t="shared" si="31"/>
        <v>0</v>
      </c>
      <c r="W109" s="5"/>
      <c r="X109" s="4">
        <f t="shared" si="22"/>
        <v>0</v>
      </c>
      <c r="Y109" s="5"/>
      <c r="Z109" s="14" t="b">
        <f t="shared" si="34"/>
        <v>1</v>
      </c>
      <c r="AA109" s="40" t="s">
        <v>153</v>
      </c>
      <c r="AB109" s="5"/>
      <c r="AC109" s="5"/>
      <c r="AD109" s="5"/>
      <c r="AE109" s="5"/>
      <c r="AF109" s="5"/>
      <c r="AG109" s="5"/>
      <c r="AH109" s="5"/>
      <c r="AI109" s="5"/>
      <c r="AJ109" s="5"/>
      <c r="AK109" s="5"/>
      <c r="AL109" s="5"/>
      <c r="AM109" s="5"/>
      <c r="AN109" s="5"/>
      <c r="AO109" s="5"/>
      <c r="AP109" s="5"/>
      <c r="AQ109" s="5"/>
      <c r="AR109" s="5"/>
      <c r="AS109" s="5"/>
      <c r="AT109" s="5"/>
      <c r="AU109" s="5"/>
      <c r="AV109" s="5"/>
    </row>
    <row r="110" spans="1:48" x14ac:dyDescent="0.25">
      <c r="A110" s="27"/>
      <c r="B110" s="39"/>
      <c r="C110" s="34" t="s">
        <v>154</v>
      </c>
      <c r="D110" s="202"/>
      <c r="E110" s="30"/>
      <c r="F110" s="9"/>
      <c r="G110" s="28"/>
      <c r="H110" s="28"/>
      <c r="I110" s="4">
        <f t="shared" si="28"/>
        <v>0</v>
      </c>
      <c r="J110" s="28"/>
      <c r="K110" s="28"/>
      <c r="L110" s="9"/>
      <c r="M110" s="9">
        <f t="shared" si="33"/>
        <v>0</v>
      </c>
      <c r="N110" s="9">
        <f t="shared" si="29"/>
        <v>0</v>
      </c>
      <c r="O110" s="9"/>
      <c r="P110" s="9"/>
      <c r="Q110" s="28"/>
      <c r="R110" s="9">
        <f t="shared" si="24"/>
        <v>0</v>
      </c>
      <c r="S110" s="28"/>
      <c r="T110" s="28"/>
      <c r="U110" s="28"/>
      <c r="V110" s="9">
        <f t="shared" si="31"/>
        <v>0</v>
      </c>
      <c r="W110" s="28"/>
      <c r="X110" s="9">
        <f t="shared" si="22"/>
        <v>0</v>
      </c>
      <c r="Y110" s="28"/>
      <c r="Z110" s="14" t="b">
        <f t="shared" si="34"/>
        <v>1</v>
      </c>
      <c r="AA110" s="38" t="s">
        <v>154</v>
      </c>
      <c r="AB110" s="28"/>
      <c r="AC110" s="28"/>
      <c r="AD110" s="28"/>
      <c r="AE110" s="28"/>
      <c r="AF110" s="28"/>
      <c r="AG110" s="28"/>
      <c r="AH110" s="28"/>
      <c r="AI110" s="28"/>
      <c r="AJ110" s="28"/>
      <c r="AK110" s="28"/>
      <c r="AL110" s="28"/>
      <c r="AM110" s="28"/>
      <c r="AN110" s="28"/>
      <c r="AO110" s="28"/>
      <c r="AP110" s="28"/>
      <c r="AQ110" s="28"/>
      <c r="AR110" s="28"/>
      <c r="AS110" s="28"/>
      <c r="AT110" s="28"/>
      <c r="AU110" s="28"/>
      <c r="AV110" s="28"/>
    </row>
    <row r="111" spans="1:48" x14ac:dyDescent="0.25">
      <c r="A111" s="22" t="s">
        <v>130</v>
      </c>
      <c r="B111" s="39" t="s">
        <v>155</v>
      </c>
      <c r="C111" s="40" t="s">
        <v>156</v>
      </c>
      <c r="D111" s="203"/>
      <c r="E111" s="25"/>
      <c r="F111" s="110"/>
      <c r="G111" s="5" t="s">
        <v>43</v>
      </c>
      <c r="H111" s="5" t="str">
        <f t="shared" ref="H111:H119" si="35">+C111</f>
        <v>Productos de cemento</v>
      </c>
      <c r="I111" s="4">
        <f t="shared" si="28"/>
        <v>0</v>
      </c>
      <c r="J111" s="5"/>
      <c r="K111" s="5"/>
      <c r="L111" s="4"/>
      <c r="M111" s="4">
        <f t="shared" si="33"/>
        <v>0</v>
      </c>
      <c r="N111" s="4">
        <f t="shared" si="29"/>
        <v>0</v>
      </c>
      <c r="O111" s="4"/>
      <c r="P111" s="4"/>
      <c r="Q111" s="5"/>
      <c r="R111" s="4">
        <f t="shared" si="24"/>
        <v>0</v>
      </c>
      <c r="S111" s="5"/>
      <c r="T111" s="5"/>
      <c r="U111" s="5"/>
      <c r="V111" s="4">
        <f t="shared" si="31"/>
        <v>0</v>
      </c>
      <c r="W111" s="5"/>
      <c r="X111" s="4">
        <f t="shared" si="22"/>
        <v>0</v>
      </c>
      <c r="Y111" s="5"/>
      <c r="Z111" s="14" t="b">
        <f t="shared" si="34"/>
        <v>1</v>
      </c>
      <c r="AA111" s="40" t="s">
        <v>156</v>
      </c>
      <c r="AB111" s="5"/>
      <c r="AC111" s="5"/>
      <c r="AD111" s="5"/>
      <c r="AE111" s="5"/>
      <c r="AF111" s="5"/>
      <c r="AG111" s="5"/>
      <c r="AH111" s="5"/>
      <c r="AI111" s="5"/>
      <c r="AJ111" s="5"/>
      <c r="AK111" s="5"/>
      <c r="AL111" s="5"/>
      <c r="AM111" s="5"/>
      <c r="AN111" s="5"/>
      <c r="AO111" s="5"/>
      <c r="AP111" s="5"/>
      <c r="AQ111" s="5"/>
      <c r="AR111" s="5"/>
      <c r="AS111" s="5"/>
      <c r="AT111" s="5"/>
      <c r="AU111" s="5"/>
      <c r="AV111" s="5"/>
    </row>
    <row r="112" spans="1:48" x14ac:dyDescent="0.25">
      <c r="A112" s="22" t="s">
        <v>130</v>
      </c>
      <c r="B112" s="39" t="s">
        <v>157</v>
      </c>
      <c r="C112" s="40" t="s">
        <v>158</v>
      </c>
      <c r="D112" s="203"/>
      <c r="E112" s="25"/>
      <c r="F112" s="109"/>
      <c r="G112" s="5" t="s">
        <v>43</v>
      </c>
      <c r="H112" s="5" t="str">
        <f t="shared" si="35"/>
        <v>Productos de yeso</v>
      </c>
      <c r="I112" s="4">
        <f t="shared" si="28"/>
        <v>0</v>
      </c>
      <c r="J112" s="5"/>
      <c r="K112" s="5"/>
      <c r="L112" s="4"/>
      <c r="M112" s="4">
        <f t="shared" si="33"/>
        <v>0</v>
      </c>
      <c r="N112" s="4">
        <f t="shared" si="29"/>
        <v>0</v>
      </c>
      <c r="O112" s="4"/>
      <c r="P112" s="4"/>
      <c r="Q112" s="5"/>
      <c r="R112" s="4">
        <f t="shared" si="24"/>
        <v>0</v>
      </c>
      <c r="S112" s="5"/>
      <c r="T112" s="5"/>
      <c r="U112" s="5"/>
      <c r="V112" s="4">
        <f t="shared" si="31"/>
        <v>0</v>
      </c>
      <c r="W112" s="5"/>
      <c r="X112" s="4">
        <f t="shared" ref="X112:X143" si="36">SUM(S112:W112)-N112</f>
        <v>0</v>
      </c>
      <c r="Y112" s="5"/>
      <c r="Z112" s="14" t="b">
        <f t="shared" si="34"/>
        <v>1</v>
      </c>
      <c r="AA112" s="40" t="s">
        <v>158</v>
      </c>
      <c r="AB112" s="5"/>
      <c r="AC112" s="5"/>
      <c r="AD112" s="5"/>
      <c r="AE112" s="5"/>
      <c r="AF112" s="5"/>
      <c r="AG112" s="5"/>
      <c r="AH112" s="5"/>
      <c r="AI112" s="5"/>
      <c r="AJ112" s="5"/>
      <c r="AK112" s="5"/>
      <c r="AL112" s="5"/>
      <c r="AM112" s="5"/>
      <c r="AN112" s="5"/>
      <c r="AO112" s="5"/>
      <c r="AP112" s="5"/>
      <c r="AQ112" s="5"/>
      <c r="AR112" s="5"/>
      <c r="AS112" s="5"/>
      <c r="AT112" s="5"/>
      <c r="AU112" s="5"/>
      <c r="AV112" s="5"/>
    </row>
    <row r="113" spans="1:48" x14ac:dyDescent="0.25">
      <c r="A113" s="22"/>
      <c r="B113" s="39" t="s">
        <v>285</v>
      </c>
      <c r="C113" s="40" t="s">
        <v>166</v>
      </c>
      <c r="D113" s="203"/>
      <c r="E113" s="25"/>
      <c r="F113" s="109"/>
      <c r="G113" s="5"/>
      <c r="H113" s="5" t="str">
        <f t="shared" si="35"/>
        <v>Piedra, arcilla y arena</v>
      </c>
      <c r="I113" s="4">
        <f t="shared" si="28"/>
        <v>0</v>
      </c>
      <c r="J113" s="5"/>
      <c r="K113" s="5"/>
      <c r="L113" s="4"/>
      <c r="M113" s="4">
        <f t="shared" si="33"/>
        <v>1458</v>
      </c>
      <c r="N113" s="4">
        <f t="shared" si="29"/>
        <v>-1458</v>
      </c>
      <c r="O113" s="4"/>
      <c r="P113" s="4"/>
      <c r="Q113" s="5"/>
      <c r="R113" s="4">
        <f t="shared" si="24"/>
        <v>0</v>
      </c>
      <c r="S113" s="5"/>
      <c r="T113" s="5"/>
      <c r="U113" s="5"/>
      <c r="V113" s="4">
        <f t="shared" si="31"/>
        <v>-1458</v>
      </c>
      <c r="W113" s="5"/>
      <c r="X113" s="4">
        <f t="shared" si="36"/>
        <v>0</v>
      </c>
      <c r="Y113" s="5"/>
      <c r="Z113" s="14"/>
      <c r="AA113" s="40"/>
      <c r="AB113" s="5"/>
      <c r="AC113" s="5"/>
      <c r="AD113" s="5"/>
      <c r="AE113" s="5"/>
      <c r="AF113" s="5"/>
      <c r="AG113" s="5"/>
      <c r="AH113" s="5"/>
      <c r="AI113" s="5"/>
      <c r="AJ113" s="5"/>
      <c r="AK113" s="5"/>
      <c r="AL113" s="5"/>
      <c r="AM113" s="5"/>
      <c r="AN113" s="5"/>
      <c r="AO113" s="5"/>
      <c r="AP113" s="5"/>
      <c r="AQ113" s="5"/>
      <c r="AR113" s="5"/>
      <c r="AS113" s="5"/>
      <c r="AT113" s="5"/>
      <c r="AU113" s="5"/>
      <c r="AV113" s="5"/>
    </row>
    <row r="114" spans="1:48" x14ac:dyDescent="0.25">
      <c r="A114" s="22" t="s">
        <v>130</v>
      </c>
      <c r="B114" s="39" t="s">
        <v>159</v>
      </c>
      <c r="C114" s="40" t="s">
        <v>160</v>
      </c>
      <c r="D114" s="203">
        <v>1458</v>
      </c>
      <c r="E114" s="25"/>
      <c r="F114" s="109"/>
      <c r="G114" s="5" t="s">
        <v>43</v>
      </c>
      <c r="H114" s="5" t="str">
        <f t="shared" si="35"/>
        <v>Productos de vidrio</v>
      </c>
      <c r="I114" s="4">
        <f t="shared" si="28"/>
        <v>1458</v>
      </c>
      <c r="J114" s="5"/>
      <c r="K114" s="5"/>
      <c r="L114" s="4"/>
      <c r="M114" s="4">
        <f t="shared" si="33"/>
        <v>758</v>
      </c>
      <c r="N114" s="4">
        <f t="shared" si="29"/>
        <v>-758</v>
      </c>
      <c r="O114" s="4"/>
      <c r="P114" s="4"/>
      <c r="Q114" s="5"/>
      <c r="R114" s="4">
        <f t="shared" si="24"/>
        <v>0</v>
      </c>
      <c r="S114" s="5"/>
      <c r="T114" s="5"/>
      <c r="U114" s="5"/>
      <c r="V114" s="4">
        <f t="shared" si="31"/>
        <v>-758</v>
      </c>
      <c r="W114" s="5"/>
      <c r="X114" s="4">
        <f t="shared" si="36"/>
        <v>0</v>
      </c>
      <c r="Y114" s="5"/>
      <c r="Z114" s="14" t="b">
        <f t="shared" ref="Z114:Z123" si="37">+AA114=C114</f>
        <v>1</v>
      </c>
      <c r="AA114" s="40" t="s">
        <v>160</v>
      </c>
      <c r="AB114" s="5"/>
      <c r="AC114" s="5"/>
      <c r="AD114" s="5"/>
      <c r="AE114" s="5"/>
      <c r="AF114" s="5"/>
      <c r="AG114" s="5"/>
      <c r="AH114" s="5"/>
      <c r="AI114" s="5"/>
      <c r="AJ114" s="5"/>
      <c r="AK114" s="5"/>
      <c r="AL114" s="5"/>
      <c r="AM114" s="5"/>
      <c r="AN114" s="5"/>
      <c r="AO114" s="5"/>
      <c r="AP114" s="5"/>
      <c r="AQ114" s="5"/>
      <c r="AR114" s="5"/>
      <c r="AS114" s="5"/>
      <c r="AT114" s="5"/>
      <c r="AU114" s="5"/>
      <c r="AV114" s="5"/>
    </row>
    <row r="115" spans="1:48" x14ac:dyDescent="0.25">
      <c r="A115" s="22" t="s">
        <v>130</v>
      </c>
      <c r="B115" s="39" t="s">
        <v>161</v>
      </c>
      <c r="C115" s="40" t="s">
        <v>162</v>
      </c>
      <c r="D115" s="203">
        <v>758</v>
      </c>
      <c r="E115" s="25"/>
      <c r="F115" s="109"/>
      <c r="G115" s="5" t="s">
        <v>43</v>
      </c>
      <c r="H115" s="5" t="str">
        <f t="shared" si="35"/>
        <v>Productos ferrosos</v>
      </c>
      <c r="I115" s="4">
        <f t="shared" si="28"/>
        <v>758</v>
      </c>
      <c r="J115" s="5"/>
      <c r="K115" s="5"/>
      <c r="L115" s="4"/>
      <c r="M115" s="4">
        <f t="shared" si="33"/>
        <v>3219</v>
      </c>
      <c r="N115" s="4">
        <f t="shared" si="29"/>
        <v>-3219</v>
      </c>
      <c r="O115" s="4"/>
      <c r="P115" s="4"/>
      <c r="Q115" s="5"/>
      <c r="R115" s="4">
        <f t="shared" si="24"/>
        <v>0</v>
      </c>
      <c r="S115" s="5"/>
      <c r="T115" s="5"/>
      <c r="U115" s="5"/>
      <c r="V115" s="4">
        <f t="shared" si="31"/>
        <v>-3219</v>
      </c>
      <c r="W115" s="5"/>
      <c r="X115" s="4">
        <f t="shared" si="36"/>
        <v>0</v>
      </c>
      <c r="Y115" s="5"/>
      <c r="Z115" s="14" t="b">
        <f t="shared" si="37"/>
        <v>1</v>
      </c>
      <c r="AA115" s="40" t="s">
        <v>162</v>
      </c>
      <c r="AB115" s="5"/>
      <c r="AC115" s="5"/>
      <c r="AD115" s="5"/>
      <c r="AE115" s="5"/>
      <c r="AF115" s="5"/>
      <c r="AG115" s="5"/>
      <c r="AH115" s="5"/>
      <c r="AI115" s="5"/>
      <c r="AJ115" s="5"/>
      <c r="AK115" s="5"/>
      <c r="AL115" s="5"/>
      <c r="AM115" s="5"/>
      <c r="AN115" s="5"/>
      <c r="AO115" s="5"/>
      <c r="AP115" s="5"/>
      <c r="AQ115" s="5"/>
      <c r="AR115" s="5"/>
      <c r="AS115" s="5"/>
      <c r="AT115" s="5"/>
      <c r="AU115" s="5"/>
      <c r="AV115" s="5"/>
    </row>
    <row r="116" spans="1:48" x14ac:dyDescent="0.25">
      <c r="A116" s="22" t="s">
        <v>130</v>
      </c>
      <c r="B116" s="39" t="e">
        <v>#N/A</v>
      </c>
      <c r="C116" s="40" t="s">
        <v>163</v>
      </c>
      <c r="D116" s="203">
        <v>3219</v>
      </c>
      <c r="E116" s="25"/>
      <c r="F116" s="109"/>
      <c r="G116" s="5"/>
      <c r="H116" s="5" t="str">
        <f t="shared" si="35"/>
        <v>Herramientas menores</v>
      </c>
      <c r="I116" s="4">
        <f t="shared" si="28"/>
        <v>3219</v>
      </c>
      <c r="J116" s="5"/>
      <c r="K116" s="5"/>
      <c r="L116" s="4"/>
      <c r="M116" s="4">
        <f t="shared" si="33"/>
        <v>17101</v>
      </c>
      <c r="N116" s="4">
        <f t="shared" si="29"/>
        <v>-17101</v>
      </c>
      <c r="O116" s="4"/>
      <c r="P116" s="4"/>
      <c r="Q116" s="5"/>
      <c r="R116" s="4">
        <f t="shared" ref="R116:R151" si="38">SUM(M116:Q116)</f>
        <v>0</v>
      </c>
      <c r="S116" s="5"/>
      <c r="T116" s="5"/>
      <c r="U116" s="5"/>
      <c r="V116" s="4">
        <f t="shared" si="31"/>
        <v>-17101</v>
      </c>
      <c r="W116" s="5"/>
      <c r="X116" s="4">
        <f t="shared" si="36"/>
        <v>0</v>
      </c>
      <c r="Y116" s="5"/>
      <c r="Z116" s="14" t="b">
        <f t="shared" si="37"/>
        <v>1</v>
      </c>
      <c r="AA116" s="40" t="s">
        <v>163</v>
      </c>
      <c r="AB116" s="5"/>
      <c r="AC116" s="5"/>
      <c r="AD116" s="5"/>
      <c r="AE116" s="5"/>
      <c r="AF116" s="5"/>
      <c r="AG116" s="5"/>
      <c r="AH116" s="5"/>
      <c r="AI116" s="5"/>
      <c r="AJ116" s="5"/>
      <c r="AK116" s="5"/>
      <c r="AL116" s="5"/>
      <c r="AM116" s="5"/>
      <c r="AN116" s="5"/>
      <c r="AO116" s="5"/>
      <c r="AP116" s="5"/>
      <c r="AQ116" s="5"/>
      <c r="AR116" s="5"/>
      <c r="AS116" s="5"/>
      <c r="AT116" s="5"/>
      <c r="AU116" s="5"/>
      <c r="AV116" s="5"/>
    </row>
    <row r="117" spans="1:48" x14ac:dyDescent="0.25">
      <c r="A117" s="22" t="s">
        <v>130</v>
      </c>
      <c r="B117" s="39" t="s">
        <v>164</v>
      </c>
      <c r="C117" s="40" t="s">
        <v>165</v>
      </c>
      <c r="D117" s="203">
        <v>17101</v>
      </c>
      <c r="E117" s="25"/>
      <c r="F117" s="109"/>
      <c r="G117" s="5" t="s">
        <v>43</v>
      </c>
      <c r="H117" s="5" t="str">
        <f t="shared" si="35"/>
        <v>Accesorios de metal</v>
      </c>
      <c r="I117" s="4">
        <f t="shared" si="28"/>
        <v>17101</v>
      </c>
      <c r="J117" s="5"/>
      <c r="K117" s="5"/>
      <c r="L117" s="4"/>
      <c r="M117" s="4">
        <f t="shared" si="33"/>
        <v>1140</v>
      </c>
      <c r="N117" s="4">
        <f t="shared" si="29"/>
        <v>-1140</v>
      </c>
      <c r="O117" s="4"/>
      <c r="P117" s="4"/>
      <c r="Q117" s="5"/>
      <c r="R117" s="4">
        <f t="shared" si="38"/>
        <v>0</v>
      </c>
      <c r="S117" s="5"/>
      <c r="T117" s="5"/>
      <c r="U117" s="5"/>
      <c r="V117" s="4">
        <f t="shared" si="31"/>
        <v>-1140</v>
      </c>
      <c r="W117" s="5"/>
      <c r="X117" s="4">
        <f t="shared" si="36"/>
        <v>0</v>
      </c>
      <c r="Y117" s="5"/>
      <c r="Z117" s="14" t="b">
        <f t="shared" si="37"/>
        <v>1</v>
      </c>
      <c r="AA117" s="40" t="s">
        <v>165</v>
      </c>
      <c r="AB117" s="5"/>
      <c r="AC117" s="5"/>
      <c r="AD117" s="5"/>
      <c r="AE117" s="5"/>
      <c r="AF117" s="5"/>
      <c r="AG117" s="5"/>
      <c r="AH117" s="5"/>
      <c r="AI117" s="5"/>
      <c r="AJ117" s="5"/>
      <c r="AK117" s="5"/>
      <c r="AL117" s="5"/>
      <c r="AM117" s="5"/>
      <c r="AN117" s="5"/>
      <c r="AO117" s="5"/>
      <c r="AP117" s="5"/>
      <c r="AQ117" s="5"/>
      <c r="AR117" s="5"/>
      <c r="AS117" s="5"/>
      <c r="AT117" s="5"/>
      <c r="AU117" s="5"/>
      <c r="AV117" s="5"/>
    </row>
    <row r="118" spans="1:48" x14ac:dyDescent="0.25">
      <c r="A118" s="22" t="s">
        <v>130</v>
      </c>
      <c r="B118" s="39" t="e">
        <v>#N/A</v>
      </c>
      <c r="C118" s="40" t="s">
        <v>166</v>
      </c>
      <c r="D118" s="203">
        <v>1140</v>
      </c>
      <c r="E118" s="25"/>
      <c r="F118" s="110"/>
      <c r="G118" s="5"/>
      <c r="H118" s="5" t="str">
        <f t="shared" si="35"/>
        <v>Piedra, arcilla y arena</v>
      </c>
      <c r="I118" s="4">
        <f t="shared" si="28"/>
        <v>1140</v>
      </c>
      <c r="J118" s="5"/>
      <c r="K118" s="5"/>
      <c r="L118" s="4"/>
      <c r="M118" s="4">
        <f t="shared" si="33"/>
        <v>0</v>
      </c>
      <c r="N118" s="4">
        <f t="shared" si="29"/>
        <v>0</v>
      </c>
      <c r="O118" s="4"/>
      <c r="P118" s="4"/>
      <c r="Q118" s="5"/>
      <c r="R118" s="4">
        <f t="shared" si="38"/>
        <v>0</v>
      </c>
      <c r="S118" s="5"/>
      <c r="T118" s="5"/>
      <c r="U118" s="5"/>
      <c r="V118" s="4">
        <f t="shared" si="31"/>
        <v>0</v>
      </c>
      <c r="W118" s="5"/>
      <c r="X118" s="4">
        <f t="shared" si="36"/>
        <v>0</v>
      </c>
      <c r="Y118" s="5"/>
      <c r="Z118" s="14" t="b">
        <f t="shared" si="37"/>
        <v>1</v>
      </c>
      <c r="AA118" s="40" t="s">
        <v>166</v>
      </c>
      <c r="AB118" s="5"/>
      <c r="AC118" s="5"/>
      <c r="AD118" s="5"/>
      <c r="AE118" s="5"/>
      <c r="AF118" s="5"/>
      <c r="AG118" s="5"/>
      <c r="AH118" s="5"/>
      <c r="AI118" s="5"/>
      <c r="AJ118" s="5"/>
      <c r="AK118" s="5"/>
      <c r="AL118" s="5"/>
      <c r="AM118" s="5"/>
      <c r="AN118" s="5"/>
      <c r="AO118" s="5"/>
      <c r="AP118" s="5"/>
      <c r="AQ118" s="5"/>
      <c r="AR118" s="5"/>
      <c r="AS118" s="5"/>
      <c r="AT118" s="5"/>
      <c r="AU118" s="5"/>
      <c r="AV118" s="5"/>
    </row>
    <row r="119" spans="1:48" x14ac:dyDescent="0.25">
      <c r="A119" s="22" t="s">
        <v>130</v>
      </c>
      <c r="B119" s="39" t="s">
        <v>352</v>
      </c>
      <c r="C119" s="40" t="s">
        <v>351</v>
      </c>
      <c r="D119" s="203"/>
      <c r="E119" s="25"/>
      <c r="F119" s="110"/>
      <c r="G119" s="5"/>
      <c r="H119" s="5" t="str">
        <f t="shared" si="35"/>
        <v>Otros Minerales</v>
      </c>
      <c r="I119" s="4">
        <f t="shared" si="28"/>
        <v>0</v>
      </c>
      <c r="J119" s="5"/>
      <c r="K119" s="5"/>
      <c r="L119" s="4"/>
      <c r="M119" s="4">
        <f t="shared" si="33"/>
        <v>0</v>
      </c>
      <c r="N119" s="4">
        <f t="shared" si="29"/>
        <v>0</v>
      </c>
      <c r="O119" s="4"/>
      <c r="P119" s="4"/>
      <c r="Q119" s="5"/>
      <c r="R119" s="4"/>
      <c r="S119" s="5"/>
      <c r="T119" s="5"/>
      <c r="U119" s="5"/>
      <c r="V119" s="4">
        <f t="shared" si="31"/>
        <v>0</v>
      </c>
      <c r="W119" s="5"/>
      <c r="X119" s="4">
        <f t="shared" si="36"/>
        <v>0</v>
      </c>
      <c r="Y119" s="5"/>
      <c r="Z119" s="14"/>
      <c r="AA119" s="40"/>
      <c r="AB119" s="5"/>
      <c r="AC119" s="5"/>
      <c r="AD119" s="5"/>
      <c r="AE119" s="5"/>
      <c r="AF119" s="5"/>
      <c r="AG119" s="5"/>
      <c r="AH119" s="5"/>
      <c r="AI119" s="5"/>
      <c r="AJ119" s="5"/>
      <c r="AK119" s="5"/>
      <c r="AL119" s="5"/>
      <c r="AM119" s="5"/>
      <c r="AN119" s="5"/>
      <c r="AO119" s="5"/>
      <c r="AP119" s="5"/>
      <c r="AQ119" s="5"/>
      <c r="AR119" s="5"/>
      <c r="AS119" s="5"/>
      <c r="AT119" s="5"/>
      <c r="AU119" s="5"/>
      <c r="AV119" s="5"/>
    </row>
    <row r="120" spans="1:48" x14ac:dyDescent="0.25">
      <c r="A120" s="27"/>
      <c r="B120" s="39"/>
      <c r="C120" s="34" t="s">
        <v>167</v>
      </c>
      <c r="D120" s="202"/>
      <c r="E120" s="30"/>
      <c r="F120" s="28"/>
      <c r="G120" s="28"/>
      <c r="H120" s="28"/>
      <c r="I120" s="4">
        <f t="shared" si="28"/>
        <v>0</v>
      </c>
      <c r="J120" s="28"/>
      <c r="K120" s="28"/>
      <c r="L120" s="9"/>
      <c r="M120" s="9">
        <f t="shared" si="33"/>
        <v>500</v>
      </c>
      <c r="N120" s="9">
        <f t="shared" si="29"/>
        <v>-500</v>
      </c>
      <c r="O120" s="9"/>
      <c r="P120" s="9"/>
      <c r="Q120" s="28"/>
      <c r="R120" s="9">
        <f t="shared" si="38"/>
        <v>0</v>
      </c>
      <c r="S120" s="28"/>
      <c r="T120" s="28"/>
      <c r="U120" s="28"/>
      <c r="V120" s="9">
        <f t="shared" si="31"/>
        <v>-500</v>
      </c>
      <c r="W120" s="28"/>
      <c r="X120" s="9">
        <f t="shared" si="36"/>
        <v>0</v>
      </c>
      <c r="Y120" s="28"/>
      <c r="Z120" s="14" t="b">
        <f t="shared" si="37"/>
        <v>1</v>
      </c>
      <c r="AA120" s="38" t="s">
        <v>167</v>
      </c>
      <c r="AB120" s="28"/>
      <c r="AC120" s="28"/>
      <c r="AD120" s="28"/>
      <c r="AE120" s="28"/>
      <c r="AF120" s="28"/>
      <c r="AG120" s="28"/>
      <c r="AH120" s="28"/>
      <c r="AI120" s="28"/>
      <c r="AJ120" s="28"/>
      <c r="AK120" s="28"/>
      <c r="AL120" s="28"/>
      <c r="AM120" s="28"/>
      <c r="AN120" s="28"/>
      <c r="AO120" s="28"/>
      <c r="AP120" s="28"/>
      <c r="AQ120" s="28"/>
      <c r="AR120" s="28"/>
      <c r="AS120" s="28"/>
      <c r="AT120" s="28"/>
      <c r="AU120" s="28"/>
      <c r="AV120" s="28"/>
    </row>
    <row r="121" spans="1:48" x14ac:dyDescent="0.25">
      <c r="A121" s="22" t="s">
        <v>130</v>
      </c>
      <c r="B121" s="39" t="s">
        <v>168</v>
      </c>
      <c r="C121" s="40" t="s">
        <v>169</v>
      </c>
      <c r="D121" s="203">
        <v>500</v>
      </c>
      <c r="E121" s="25"/>
      <c r="F121" s="110"/>
      <c r="G121" s="5" t="s">
        <v>43</v>
      </c>
      <c r="H121" s="5" t="str">
        <f t="shared" ref="H121:H130" si="39">+C121</f>
        <v>Gasolina</v>
      </c>
      <c r="I121" s="4">
        <f t="shared" si="28"/>
        <v>500</v>
      </c>
      <c r="J121" s="5"/>
      <c r="K121" s="5"/>
      <c r="L121" s="4"/>
      <c r="M121" s="4">
        <f t="shared" si="33"/>
        <v>140420</v>
      </c>
      <c r="N121" s="4">
        <f t="shared" si="29"/>
        <v>-140420</v>
      </c>
      <c r="O121" s="4"/>
      <c r="P121" s="4"/>
      <c r="Q121" s="5"/>
      <c r="R121" s="4">
        <f t="shared" si="38"/>
        <v>0</v>
      </c>
      <c r="S121" s="5"/>
      <c r="T121" s="5"/>
      <c r="U121" s="5"/>
      <c r="V121" s="4">
        <f t="shared" si="31"/>
        <v>-140420</v>
      </c>
      <c r="W121" s="5"/>
      <c r="X121" s="4">
        <f t="shared" si="36"/>
        <v>0</v>
      </c>
      <c r="Y121" s="5"/>
      <c r="Z121" s="14" t="b">
        <f t="shared" si="37"/>
        <v>1</v>
      </c>
      <c r="AA121" s="40" t="s">
        <v>169</v>
      </c>
      <c r="AB121" s="5"/>
      <c r="AC121" s="5"/>
      <c r="AD121" s="5"/>
      <c r="AE121" s="5"/>
      <c r="AF121" s="5"/>
      <c r="AG121" s="5"/>
      <c r="AH121" s="5"/>
      <c r="AI121" s="5"/>
      <c r="AJ121" s="5"/>
      <c r="AK121" s="5"/>
      <c r="AL121" s="5"/>
      <c r="AM121" s="5"/>
      <c r="AN121" s="5"/>
      <c r="AO121" s="5"/>
      <c r="AP121" s="5"/>
      <c r="AQ121" s="5"/>
      <c r="AR121" s="5"/>
      <c r="AS121" s="5"/>
      <c r="AT121" s="5"/>
      <c r="AU121" s="5"/>
      <c r="AV121" s="5"/>
    </row>
    <row r="122" spans="1:48" x14ac:dyDescent="0.25">
      <c r="A122" s="22" t="s">
        <v>130</v>
      </c>
      <c r="B122" s="39" t="s">
        <v>170</v>
      </c>
      <c r="C122" s="40" t="s">
        <v>171</v>
      </c>
      <c r="D122" s="203">
        <v>140420</v>
      </c>
      <c r="E122" s="25"/>
      <c r="F122" s="109"/>
      <c r="G122" s="5" t="s">
        <v>43</v>
      </c>
      <c r="H122" s="5" t="str">
        <f t="shared" si="39"/>
        <v>Gasoil</v>
      </c>
      <c r="I122" s="4">
        <f t="shared" si="28"/>
        <v>140420</v>
      </c>
      <c r="J122" s="5"/>
      <c r="K122" s="5"/>
      <c r="L122" s="4"/>
      <c r="M122" s="4">
        <f t="shared" si="33"/>
        <v>0</v>
      </c>
      <c r="N122" s="4">
        <f t="shared" si="29"/>
        <v>0</v>
      </c>
      <c r="O122" s="4"/>
      <c r="P122" s="4"/>
      <c r="Q122" s="5"/>
      <c r="R122" s="4">
        <f t="shared" si="38"/>
        <v>0</v>
      </c>
      <c r="S122" s="5"/>
      <c r="T122" s="5"/>
      <c r="U122" s="5"/>
      <c r="V122" s="4">
        <f t="shared" si="31"/>
        <v>0</v>
      </c>
      <c r="W122" s="5"/>
      <c r="X122" s="4">
        <f t="shared" si="36"/>
        <v>0</v>
      </c>
      <c r="Y122" s="5"/>
      <c r="Z122" s="14" t="b">
        <f t="shared" si="37"/>
        <v>1</v>
      </c>
      <c r="AA122" s="40" t="s">
        <v>171</v>
      </c>
      <c r="AB122" s="5"/>
      <c r="AC122" s="5"/>
      <c r="AD122" s="5"/>
      <c r="AE122" s="5"/>
      <c r="AF122" s="5"/>
      <c r="AG122" s="5"/>
      <c r="AH122" s="5"/>
      <c r="AI122" s="5"/>
      <c r="AJ122" s="5"/>
      <c r="AK122" s="5"/>
      <c r="AL122" s="5"/>
      <c r="AM122" s="5"/>
      <c r="AN122" s="5"/>
      <c r="AO122" s="5"/>
      <c r="AP122" s="5"/>
      <c r="AQ122" s="5"/>
      <c r="AR122" s="5"/>
      <c r="AS122" s="5"/>
      <c r="AT122" s="5"/>
      <c r="AU122" s="5"/>
      <c r="AV122" s="5"/>
    </row>
    <row r="123" spans="1:48" x14ac:dyDescent="0.25">
      <c r="A123" s="22" t="s">
        <v>130</v>
      </c>
      <c r="B123" s="39" t="e">
        <v>#N/A</v>
      </c>
      <c r="C123" s="40" t="s">
        <v>172</v>
      </c>
      <c r="D123" s="203"/>
      <c r="E123" s="25"/>
      <c r="F123" s="109"/>
      <c r="G123" s="5"/>
      <c r="H123" s="5" t="str">
        <f t="shared" si="39"/>
        <v>Aceites y grasas</v>
      </c>
      <c r="I123" s="4">
        <f t="shared" si="28"/>
        <v>0</v>
      </c>
      <c r="J123" s="5"/>
      <c r="K123" s="5"/>
      <c r="L123" s="4"/>
      <c r="M123" s="4">
        <f t="shared" si="33"/>
        <v>0</v>
      </c>
      <c r="N123" s="4">
        <f t="shared" si="29"/>
        <v>0</v>
      </c>
      <c r="O123" s="4"/>
      <c r="P123" s="4"/>
      <c r="Q123" s="5"/>
      <c r="R123" s="4">
        <f t="shared" si="38"/>
        <v>0</v>
      </c>
      <c r="S123" s="5"/>
      <c r="T123" s="5"/>
      <c r="U123" s="5"/>
      <c r="V123" s="4">
        <f t="shared" si="31"/>
        <v>0</v>
      </c>
      <c r="W123" s="5"/>
      <c r="X123" s="4">
        <f t="shared" si="36"/>
        <v>0</v>
      </c>
      <c r="Y123" s="5"/>
      <c r="Z123" s="14" t="b">
        <f t="shared" si="37"/>
        <v>1</v>
      </c>
      <c r="AA123" s="40" t="s">
        <v>172</v>
      </c>
      <c r="AB123" s="5"/>
      <c r="AC123" s="5"/>
      <c r="AD123" s="5"/>
      <c r="AE123" s="5"/>
      <c r="AF123" s="5"/>
      <c r="AG123" s="5"/>
      <c r="AH123" s="5"/>
      <c r="AI123" s="5"/>
      <c r="AJ123" s="5"/>
      <c r="AK123" s="5"/>
      <c r="AL123" s="5"/>
      <c r="AM123" s="5"/>
      <c r="AN123" s="5"/>
      <c r="AO123" s="5"/>
      <c r="AP123" s="5"/>
      <c r="AQ123" s="5"/>
      <c r="AR123" s="5"/>
      <c r="AS123" s="5"/>
      <c r="AT123" s="5"/>
      <c r="AU123" s="5"/>
      <c r="AV123" s="5"/>
    </row>
    <row r="124" spans="1:48" x14ac:dyDescent="0.25">
      <c r="A124" s="22"/>
      <c r="B124" s="39"/>
      <c r="C124" s="40" t="s">
        <v>273</v>
      </c>
      <c r="D124" s="203"/>
      <c r="E124" s="25"/>
      <c r="F124" s="109"/>
      <c r="G124" s="5"/>
      <c r="H124" s="5" t="str">
        <f t="shared" si="39"/>
        <v>Kerosen</v>
      </c>
      <c r="I124" s="4">
        <f t="shared" si="28"/>
        <v>0</v>
      </c>
      <c r="J124" s="5"/>
      <c r="K124" s="5"/>
      <c r="L124" s="4"/>
      <c r="M124" s="4">
        <f t="shared" si="33"/>
        <v>28198</v>
      </c>
      <c r="N124" s="4">
        <f t="shared" si="29"/>
        <v>-28198</v>
      </c>
      <c r="O124" s="4"/>
      <c r="P124" s="4"/>
      <c r="Q124" s="5"/>
      <c r="R124" s="4">
        <f t="shared" si="38"/>
        <v>0</v>
      </c>
      <c r="S124" s="5"/>
      <c r="T124" s="5"/>
      <c r="U124" s="5"/>
      <c r="V124" s="4">
        <f t="shared" si="31"/>
        <v>-28198</v>
      </c>
      <c r="W124" s="5"/>
      <c r="X124" s="4">
        <f t="shared" si="36"/>
        <v>0</v>
      </c>
      <c r="Y124" s="5"/>
      <c r="Z124" s="14"/>
      <c r="AA124" s="40"/>
      <c r="AB124" s="5"/>
      <c r="AC124" s="5"/>
      <c r="AD124" s="5"/>
      <c r="AE124" s="5"/>
      <c r="AF124" s="5"/>
      <c r="AG124" s="5"/>
      <c r="AH124" s="5"/>
      <c r="AI124" s="5"/>
      <c r="AJ124" s="5"/>
      <c r="AK124" s="5"/>
      <c r="AL124" s="5"/>
      <c r="AM124" s="5"/>
      <c r="AN124" s="5"/>
      <c r="AO124" s="5"/>
      <c r="AP124" s="5"/>
      <c r="AQ124" s="5"/>
      <c r="AR124" s="5"/>
      <c r="AS124" s="5"/>
      <c r="AT124" s="5"/>
      <c r="AU124" s="5"/>
      <c r="AV124" s="5"/>
    </row>
    <row r="125" spans="1:48" x14ac:dyDescent="0.25">
      <c r="A125" s="22"/>
      <c r="B125" s="39"/>
      <c r="C125" s="40" t="s">
        <v>274</v>
      </c>
      <c r="D125" s="203">
        <v>28198</v>
      </c>
      <c r="E125" s="25"/>
      <c r="F125" s="110"/>
      <c r="G125" s="5"/>
      <c r="H125" s="5" t="str">
        <f t="shared" si="39"/>
        <v>Gas GLP</v>
      </c>
      <c r="I125" s="4">
        <f t="shared" si="28"/>
        <v>28198</v>
      </c>
      <c r="J125" s="5"/>
      <c r="K125" s="5"/>
      <c r="L125" s="4"/>
      <c r="M125" s="4">
        <f t="shared" si="33"/>
        <v>0</v>
      </c>
      <c r="N125" s="4">
        <f t="shared" si="29"/>
        <v>0</v>
      </c>
      <c r="O125" s="4"/>
      <c r="P125" s="4"/>
      <c r="Q125" s="5"/>
      <c r="R125" s="4">
        <f t="shared" si="38"/>
        <v>0</v>
      </c>
      <c r="S125" s="5"/>
      <c r="T125" s="5"/>
      <c r="U125" s="5"/>
      <c r="V125" s="4">
        <f t="shared" si="31"/>
        <v>0</v>
      </c>
      <c r="W125" s="5"/>
      <c r="X125" s="4">
        <f t="shared" si="36"/>
        <v>0</v>
      </c>
      <c r="Y125" s="5"/>
      <c r="Z125" s="14"/>
      <c r="AA125" s="40"/>
      <c r="AB125" s="5"/>
      <c r="AC125" s="5"/>
      <c r="AD125" s="5"/>
      <c r="AE125" s="5"/>
      <c r="AF125" s="5"/>
      <c r="AG125" s="5"/>
      <c r="AH125" s="5"/>
      <c r="AI125" s="5"/>
      <c r="AJ125" s="5"/>
      <c r="AK125" s="5"/>
      <c r="AL125" s="5"/>
      <c r="AM125" s="5"/>
      <c r="AN125" s="5"/>
      <c r="AO125" s="5"/>
      <c r="AP125" s="5"/>
      <c r="AQ125" s="5"/>
      <c r="AR125" s="5"/>
      <c r="AS125" s="5"/>
      <c r="AT125" s="5"/>
      <c r="AU125" s="5"/>
      <c r="AV125" s="5"/>
    </row>
    <row r="126" spans="1:48" x14ac:dyDescent="0.25">
      <c r="A126" s="22"/>
      <c r="B126" s="39"/>
      <c r="C126" s="40" t="s">
        <v>275</v>
      </c>
      <c r="D126" s="203"/>
      <c r="E126" s="25"/>
      <c r="F126" s="109"/>
      <c r="G126" s="5"/>
      <c r="H126" s="5" t="str">
        <f t="shared" si="39"/>
        <v>Lubricantes</v>
      </c>
      <c r="I126" s="4">
        <f t="shared" si="28"/>
        <v>0</v>
      </c>
      <c r="J126" s="5"/>
      <c r="K126" s="5"/>
      <c r="L126" s="4"/>
      <c r="M126" s="4">
        <f t="shared" si="33"/>
        <v>3987</v>
      </c>
      <c r="N126" s="4">
        <f t="shared" si="29"/>
        <v>-3987</v>
      </c>
      <c r="O126" s="4"/>
      <c r="P126" s="4"/>
      <c r="Q126" s="5"/>
      <c r="R126" s="4">
        <f t="shared" si="38"/>
        <v>0</v>
      </c>
      <c r="S126" s="5"/>
      <c r="T126" s="5"/>
      <c r="U126" s="5"/>
      <c r="V126" s="4">
        <f t="shared" si="31"/>
        <v>-3987</v>
      </c>
      <c r="W126" s="5"/>
      <c r="X126" s="4">
        <f t="shared" si="36"/>
        <v>0</v>
      </c>
      <c r="Y126" s="5"/>
      <c r="Z126" s="14"/>
      <c r="AA126" s="40"/>
      <c r="AB126" s="5"/>
      <c r="AC126" s="5"/>
      <c r="AD126" s="5"/>
      <c r="AE126" s="5"/>
      <c r="AF126" s="5"/>
      <c r="AG126" s="5"/>
      <c r="AH126" s="5"/>
      <c r="AI126" s="5"/>
      <c r="AJ126" s="5"/>
      <c r="AK126" s="5"/>
      <c r="AL126" s="5"/>
      <c r="AM126" s="5"/>
      <c r="AN126" s="5"/>
      <c r="AO126" s="5"/>
      <c r="AP126" s="5"/>
      <c r="AQ126" s="5"/>
      <c r="AR126" s="5"/>
      <c r="AS126" s="5"/>
      <c r="AT126" s="5"/>
      <c r="AU126" s="5"/>
      <c r="AV126" s="5"/>
    </row>
    <row r="127" spans="1:48" x14ac:dyDescent="0.25">
      <c r="A127" s="22" t="s">
        <v>130</v>
      </c>
      <c r="B127" s="39" t="s">
        <v>173</v>
      </c>
      <c r="C127" s="40" t="s">
        <v>174</v>
      </c>
      <c r="D127" s="204">
        <v>3987</v>
      </c>
      <c r="E127" s="25"/>
      <c r="F127" s="109"/>
      <c r="G127" s="5" t="s">
        <v>43</v>
      </c>
      <c r="H127" s="5" t="str">
        <f t="shared" si="39"/>
        <v>Productos químicos de laboratorio y de uso personal</v>
      </c>
      <c r="I127" s="4">
        <f t="shared" si="28"/>
        <v>3987</v>
      </c>
      <c r="J127" s="5"/>
      <c r="K127" s="5"/>
      <c r="L127" s="4"/>
      <c r="M127" s="4">
        <f t="shared" si="33"/>
        <v>0</v>
      </c>
      <c r="N127" s="4">
        <f t="shared" si="29"/>
        <v>0</v>
      </c>
      <c r="O127" s="4"/>
      <c r="P127" s="4"/>
      <c r="Q127" s="5"/>
      <c r="R127" s="4">
        <f t="shared" si="38"/>
        <v>0</v>
      </c>
      <c r="S127" s="5"/>
      <c r="T127" s="5"/>
      <c r="U127" s="5"/>
      <c r="V127" s="4">
        <f t="shared" si="31"/>
        <v>0</v>
      </c>
      <c r="W127" s="5"/>
      <c r="X127" s="4">
        <f t="shared" si="36"/>
        <v>0</v>
      </c>
      <c r="Y127" s="5"/>
      <c r="Z127" s="14" t="b">
        <f t="shared" ref="Z127:Z143" si="40">+AA127=C127</f>
        <v>1</v>
      </c>
      <c r="AA127" s="40" t="s">
        <v>174</v>
      </c>
      <c r="AB127" s="5"/>
      <c r="AC127" s="5"/>
      <c r="AD127" s="5"/>
      <c r="AE127" s="5"/>
      <c r="AF127" s="5"/>
      <c r="AG127" s="5"/>
      <c r="AH127" s="5"/>
      <c r="AI127" s="5"/>
      <c r="AJ127" s="5"/>
      <c r="AK127" s="5"/>
      <c r="AL127" s="5"/>
      <c r="AM127" s="5"/>
      <c r="AN127" s="5"/>
      <c r="AO127" s="5"/>
      <c r="AP127" s="5"/>
      <c r="AQ127" s="5"/>
      <c r="AR127" s="5"/>
      <c r="AS127" s="5"/>
      <c r="AT127" s="5"/>
      <c r="AU127" s="5"/>
      <c r="AV127" s="5"/>
    </row>
    <row r="128" spans="1:48" x14ac:dyDescent="0.25">
      <c r="A128" s="22" t="s">
        <v>130</v>
      </c>
      <c r="B128" s="39" t="s">
        <v>175</v>
      </c>
      <c r="C128" s="40" t="s">
        <v>176</v>
      </c>
      <c r="D128" s="203"/>
      <c r="E128" s="25"/>
      <c r="F128" s="109"/>
      <c r="G128" s="5" t="s">
        <v>43</v>
      </c>
      <c r="H128" s="5" t="str">
        <f t="shared" si="39"/>
        <v>Insecticidas, fumigantes y otros</v>
      </c>
      <c r="I128" s="4">
        <f t="shared" si="28"/>
        <v>0</v>
      </c>
      <c r="J128" s="5"/>
      <c r="K128" s="5"/>
      <c r="L128" s="4"/>
      <c r="M128" s="4">
        <f t="shared" si="33"/>
        <v>0</v>
      </c>
      <c r="N128" s="4">
        <f t="shared" si="29"/>
        <v>0</v>
      </c>
      <c r="O128" s="4"/>
      <c r="P128" s="4"/>
      <c r="Q128" s="5"/>
      <c r="R128" s="4">
        <f t="shared" si="38"/>
        <v>0</v>
      </c>
      <c r="S128" s="5"/>
      <c r="T128" s="5"/>
      <c r="U128" s="5"/>
      <c r="V128" s="4">
        <f t="shared" si="31"/>
        <v>0</v>
      </c>
      <c r="W128" s="5"/>
      <c r="X128" s="4">
        <f t="shared" si="36"/>
        <v>0</v>
      </c>
      <c r="Y128" s="5"/>
      <c r="Z128" s="14" t="b">
        <f t="shared" si="40"/>
        <v>1</v>
      </c>
      <c r="AA128" s="40" t="s">
        <v>176</v>
      </c>
      <c r="AB128" s="5"/>
      <c r="AC128" s="5"/>
      <c r="AD128" s="5"/>
      <c r="AE128" s="5"/>
      <c r="AF128" s="5"/>
      <c r="AG128" s="5"/>
      <c r="AH128" s="5"/>
      <c r="AI128" s="5"/>
      <c r="AJ128" s="5"/>
      <c r="AK128" s="5"/>
      <c r="AL128" s="5"/>
      <c r="AM128" s="5"/>
      <c r="AN128" s="5"/>
      <c r="AO128" s="5"/>
      <c r="AP128" s="5"/>
      <c r="AQ128" s="5"/>
      <c r="AR128" s="5"/>
      <c r="AS128" s="5"/>
      <c r="AT128" s="5"/>
      <c r="AU128" s="5"/>
      <c r="AV128" s="5"/>
    </row>
    <row r="129" spans="1:48" x14ac:dyDescent="0.25">
      <c r="A129" s="22" t="s">
        <v>130</v>
      </c>
      <c r="B129" s="39" t="s">
        <v>177</v>
      </c>
      <c r="C129" s="40" t="s">
        <v>178</v>
      </c>
      <c r="D129" s="203"/>
      <c r="E129" s="25"/>
      <c r="F129" s="110"/>
      <c r="G129" s="5" t="s">
        <v>43</v>
      </c>
      <c r="H129" s="5" t="str">
        <f t="shared" si="39"/>
        <v>Pinturas, lacas, barnices, diluyentes y absorbentes para pinturas</v>
      </c>
      <c r="I129" s="4">
        <f t="shared" si="28"/>
        <v>0</v>
      </c>
      <c r="J129" s="5"/>
      <c r="K129" s="5"/>
      <c r="L129" s="4"/>
      <c r="M129" s="4">
        <f t="shared" si="33"/>
        <v>0</v>
      </c>
      <c r="N129" s="4">
        <f t="shared" si="29"/>
        <v>0</v>
      </c>
      <c r="O129" s="4"/>
      <c r="P129" s="4"/>
      <c r="Q129" s="5"/>
      <c r="R129" s="4">
        <f t="shared" si="38"/>
        <v>0</v>
      </c>
      <c r="S129" s="5"/>
      <c r="T129" s="5"/>
      <c r="U129" s="5"/>
      <c r="V129" s="4">
        <f t="shared" si="31"/>
        <v>0</v>
      </c>
      <c r="W129" s="5"/>
      <c r="X129" s="4">
        <f t="shared" si="36"/>
        <v>0</v>
      </c>
      <c r="Y129" s="5"/>
      <c r="Z129" s="14" t="b">
        <f t="shared" si="40"/>
        <v>1</v>
      </c>
      <c r="AA129" s="40" t="s">
        <v>178</v>
      </c>
      <c r="AB129" s="5"/>
      <c r="AC129" s="5"/>
      <c r="AD129" s="5"/>
      <c r="AE129" s="5"/>
      <c r="AF129" s="5"/>
      <c r="AG129" s="5"/>
      <c r="AH129" s="5"/>
      <c r="AI129" s="5"/>
      <c r="AJ129" s="5"/>
      <c r="AK129" s="5"/>
      <c r="AL129" s="5"/>
      <c r="AM129" s="5"/>
      <c r="AN129" s="5"/>
      <c r="AO129" s="5"/>
      <c r="AP129" s="5"/>
      <c r="AQ129" s="5"/>
      <c r="AR129" s="5"/>
      <c r="AS129" s="5"/>
      <c r="AT129" s="5"/>
      <c r="AU129" s="5"/>
      <c r="AV129" s="5"/>
    </row>
    <row r="130" spans="1:48" x14ac:dyDescent="0.25">
      <c r="A130" s="22"/>
      <c r="B130" s="39" t="s">
        <v>359</v>
      </c>
      <c r="C130" s="40" t="s">
        <v>358</v>
      </c>
      <c r="D130" s="203"/>
      <c r="E130" s="25"/>
      <c r="F130" s="110"/>
      <c r="G130" s="5"/>
      <c r="H130" s="5" t="str">
        <f t="shared" si="39"/>
        <v>otros productos quimicos</v>
      </c>
      <c r="I130" s="4">
        <f t="shared" si="28"/>
        <v>0</v>
      </c>
      <c r="J130" s="5"/>
      <c r="K130" s="5"/>
      <c r="L130" s="4"/>
      <c r="M130" s="4">
        <f t="shared" si="33"/>
        <v>0</v>
      </c>
      <c r="N130" s="4">
        <f t="shared" si="29"/>
        <v>0</v>
      </c>
      <c r="O130" s="4"/>
      <c r="P130" s="4"/>
      <c r="Q130" s="5"/>
      <c r="R130" s="4">
        <f t="shared" si="38"/>
        <v>0</v>
      </c>
      <c r="S130" s="5"/>
      <c r="T130" s="5"/>
      <c r="U130" s="5"/>
      <c r="V130" s="4">
        <f t="shared" si="31"/>
        <v>0</v>
      </c>
      <c r="W130" s="5"/>
      <c r="X130" s="4">
        <f t="shared" si="36"/>
        <v>0</v>
      </c>
      <c r="Y130" s="5"/>
      <c r="Z130" s="14"/>
      <c r="AA130" s="40"/>
      <c r="AB130" s="5"/>
      <c r="AC130" s="5"/>
      <c r="AD130" s="5"/>
      <c r="AE130" s="5"/>
      <c r="AF130" s="5"/>
      <c r="AG130" s="5"/>
      <c r="AH130" s="5"/>
      <c r="AI130" s="5"/>
      <c r="AJ130" s="5"/>
      <c r="AK130" s="5"/>
      <c r="AL130" s="5"/>
      <c r="AM130" s="5"/>
      <c r="AN130" s="5"/>
      <c r="AO130" s="5"/>
      <c r="AP130" s="5"/>
      <c r="AQ130" s="5"/>
      <c r="AR130" s="5"/>
      <c r="AS130" s="5"/>
      <c r="AT130" s="5"/>
      <c r="AU130" s="5"/>
      <c r="AV130" s="5"/>
    </row>
    <row r="131" spans="1:48" x14ac:dyDescent="0.25">
      <c r="A131" s="27"/>
      <c r="B131" s="39"/>
      <c r="C131" s="34" t="s">
        <v>179</v>
      </c>
      <c r="D131" s="202"/>
      <c r="E131" s="30"/>
      <c r="F131" s="28"/>
      <c r="G131" s="28"/>
      <c r="H131" s="28"/>
      <c r="I131" s="4">
        <f t="shared" si="28"/>
        <v>0</v>
      </c>
      <c r="J131" s="28"/>
      <c r="K131" s="28"/>
      <c r="L131" s="9"/>
      <c r="M131" s="9">
        <f t="shared" si="33"/>
        <v>1175</v>
      </c>
      <c r="N131" s="9">
        <f t="shared" si="29"/>
        <v>-1175</v>
      </c>
      <c r="O131" s="9"/>
      <c r="P131" s="9"/>
      <c r="Q131" s="28"/>
      <c r="R131" s="9">
        <f t="shared" si="38"/>
        <v>0</v>
      </c>
      <c r="S131" s="28"/>
      <c r="T131" s="28"/>
      <c r="U131" s="28"/>
      <c r="V131" s="9">
        <f t="shared" si="31"/>
        <v>-1175</v>
      </c>
      <c r="W131" s="28"/>
      <c r="X131" s="9">
        <f t="shared" si="36"/>
        <v>0</v>
      </c>
      <c r="Y131" s="28"/>
      <c r="Z131" s="14" t="b">
        <f t="shared" si="40"/>
        <v>1</v>
      </c>
      <c r="AA131" s="38" t="s">
        <v>179</v>
      </c>
      <c r="AB131" s="28"/>
      <c r="AC131" s="28"/>
      <c r="AD131" s="28"/>
      <c r="AE131" s="28"/>
      <c r="AF131" s="28"/>
      <c r="AG131" s="28"/>
      <c r="AH131" s="28"/>
      <c r="AI131" s="28"/>
      <c r="AJ131" s="28"/>
      <c r="AK131" s="28"/>
      <c r="AL131" s="28"/>
      <c r="AM131" s="28"/>
      <c r="AN131" s="28"/>
      <c r="AO131" s="28"/>
      <c r="AP131" s="28"/>
      <c r="AQ131" s="28"/>
      <c r="AR131" s="28"/>
      <c r="AS131" s="28"/>
      <c r="AT131" s="28"/>
      <c r="AU131" s="28"/>
      <c r="AV131" s="28"/>
    </row>
    <row r="132" spans="1:48" x14ac:dyDescent="0.25">
      <c r="A132" s="22" t="s">
        <v>130</v>
      </c>
      <c r="B132" s="39" t="s">
        <v>180</v>
      </c>
      <c r="C132" s="40" t="s">
        <v>181</v>
      </c>
      <c r="D132" s="203">
        <v>1175</v>
      </c>
      <c r="E132" s="25"/>
      <c r="F132" s="109"/>
      <c r="G132" s="5" t="s">
        <v>43</v>
      </c>
      <c r="H132" s="5" t="str">
        <f t="shared" ref="H132:H143" si="41">+C132</f>
        <v>Material para limpieza</v>
      </c>
      <c r="I132" s="4">
        <f t="shared" si="28"/>
        <v>1175</v>
      </c>
      <c r="J132" s="5"/>
      <c r="K132" s="5"/>
      <c r="L132" s="4"/>
      <c r="M132" s="4">
        <f t="shared" si="33"/>
        <v>0</v>
      </c>
      <c r="N132" s="4">
        <f t="shared" si="29"/>
        <v>0</v>
      </c>
      <c r="O132" s="4"/>
      <c r="P132" s="4"/>
      <c r="Q132" s="5"/>
      <c r="R132" s="4">
        <f t="shared" si="38"/>
        <v>0</v>
      </c>
      <c r="S132" s="5"/>
      <c r="T132" s="5"/>
      <c r="U132" s="5"/>
      <c r="V132" s="4">
        <f t="shared" si="31"/>
        <v>0</v>
      </c>
      <c r="W132" s="5"/>
      <c r="X132" s="4">
        <f t="shared" si="36"/>
        <v>0</v>
      </c>
      <c r="Y132" s="5"/>
      <c r="Z132" s="14" t="b">
        <f t="shared" si="40"/>
        <v>1</v>
      </c>
      <c r="AA132" s="40" t="s">
        <v>181</v>
      </c>
      <c r="AB132" s="5"/>
      <c r="AC132" s="5"/>
      <c r="AD132" s="5"/>
      <c r="AE132" s="5"/>
      <c r="AF132" s="5"/>
      <c r="AG132" s="5"/>
      <c r="AH132" s="5"/>
      <c r="AI132" s="5"/>
      <c r="AJ132" s="5"/>
      <c r="AK132" s="5"/>
      <c r="AL132" s="5"/>
      <c r="AM132" s="5"/>
      <c r="AN132" s="5"/>
      <c r="AO132" s="5"/>
      <c r="AP132" s="5"/>
      <c r="AQ132" s="5"/>
      <c r="AR132" s="5"/>
      <c r="AS132" s="5"/>
      <c r="AT132" s="5"/>
      <c r="AU132" s="5"/>
      <c r="AV132" s="5"/>
    </row>
    <row r="133" spans="1:48" x14ac:dyDescent="0.25">
      <c r="A133" s="22" t="s">
        <v>130</v>
      </c>
      <c r="B133" s="39" t="s">
        <v>182</v>
      </c>
      <c r="C133" s="40" t="s">
        <v>183</v>
      </c>
      <c r="D133" s="203"/>
      <c r="E133" s="25"/>
      <c r="F133" s="110"/>
      <c r="G133" s="5" t="s">
        <v>43</v>
      </c>
      <c r="H133" s="5" t="str">
        <f t="shared" si="41"/>
        <v>Útiles de escritorio, oficina e informática </v>
      </c>
      <c r="I133" s="4">
        <f t="shared" si="28"/>
        <v>0</v>
      </c>
      <c r="J133" s="5"/>
      <c r="K133" s="5"/>
      <c r="L133" s="4"/>
      <c r="M133" s="4">
        <f t="shared" si="33"/>
        <v>1770</v>
      </c>
      <c r="N133" s="4">
        <f t="shared" si="29"/>
        <v>-1770</v>
      </c>
      <c r="O133" s="4"/>
      <c r="P133" s="4"/>
      <c r="Q133" s="5"/>
      <c r="R133" s="4">
        <f t="shared" si="38"/>
        <v>0</v>
      </c>
      <c r="S133" s="5"/>
      <c r="T133" s="5"/>
      <c r="U133" s="5"/>
      <c r="V133" s="4">
        <f t="shared" si="31"/>
        <v>-1770</v>
      </c>
      <c r="W133" s="5"/>
      <c r="X133" s="4">
        <f t="shared" si="36"/>
        <v>0</v>
      </c>
      <c r="Y133" s="5"/>
      <c r="Z133" s="14" t="b">
        <f t="shared" si="40"/>
        <v>1</v>
      </c>
      <c r="AA133" s="40" t="s">
        <v>183</v>
      </c>
      <c r="AB133" s="5"/>
      <c r="AC133" s="5"/>
      <c r="AD133" s="5"/>
      <c r="AE133" s="5"/>
      <c r="AF133" s="5"/>
      <c r="AG133" s="5"/>
      <c r="AH133" s="5"/>
      <c r="AI133" s="5"/>
      <c r="AJ133" s="5"/>
      <c r="AK133" s="5"/>
      <c r="AL133" s="5"/>
      <c r="AM133" s="5"/>
      <c r="AN133" s="5"/>
      <c r="AO133" s="5"/>
      <c r="AP133" s="5"/>
      <c r="AQ133" s="5"/>
      <c r="AR133" s="5"/>
      <c r="AS133" s="5"/>
      <c r="AT133" s="5"/>
      <c r="AU133" s="5"/>
      <c r="AV133" s="5"/>
    </row>
    <row r="134" spans="1:48" x14ac:dyDescent="0.25">
      <c r="A134" s="22" t="s">
        <v>130</v>
      </c>
      <c r="B134" s="39" t="s">
        <v>184</v>
      </c>
      <c r="C134" s="40" t="s">
        <v>185</v>
      </c>
      <c r="D134" s="203">
        <v>1770</v>
      </c>
      <c r="E134" s="25"/>
      <c r="F134" s="109"/>
      <c r="G134" s="5" t="s">
        <v>43</v>
      </c>
      <c r="H134" s="5" t="str">
        <f t="shared" si="41"/>
        <v>Útiles menores médico quirurgicos</v>
      </c>
      <c r="I134" s="4">
        <f t="shared" si="28"/>
        <v>1770</v>
      </c>
      <c r="J134" s="5"/>
      <c r="K134" s="5"/>
      <c r="L134" s="4"/>
      <c r="M134" s="4">
        <f t="shared" si="33"/>
        <v>1505</v>
      </c>
      <c r="N134" s="4">
        <f t="shared" si="29"/>
        <v>-1505</v>
      </c>
      <c r="O134" s="4"/>
      <c r="P134" s="4"/>
      <c r="Q134" s="5"/>
      <c r="R134" s="4">
        <f t="shared" si="38"/>
        <v>0</v>
      </c>
      <c r="S134" s="5"/>
      <c r="T134" s="5"/>
      <c r="U134" s="5"/>
      <c r="V134" s="4">
        <f t="shared" si="31"/>
        <v>-1505</v>
      </c>
      <c r="W134" s="5"/>
      <c r="X134" s="4">
        <f t="shared" si="36"/>
        <v>0</v>
      </c>
      <c r="Y134" s="5"/>
      <c r="Z134" s="14" t="b">
        <f t="shared" si="40"/>
        <v>1</v>
      </c>
      <c r="AA134" s="40" t="s">
        <v>185</v>
      </c>
      <c r="AB134" s="5"/>
      <c r="AC134" s="5"/>
      <c r="AD134" s="5"/>
      <c r="AE134" s="5"/>
      <c r="AF134" s="5"/>
      <c r="AG134" s="5"/>
      <c r="AH134" s="5"/>
      <c r="AI134" s="5"/>
      <c r="AJ134" s="5"/>
      <c r="AK134" s="5"/>
      <c r="AL134" s="5"/>
      <c r="AM134" s="5"/>
      <c r="AN134" s="5"/>
      <c r="AO134" s="5"/>
      <c r="AP134" s="5"/>
      <c r="AQ134" s="5"/>
      <c r="AR134" s="5"/>
      <c r="AS134" s="5"/>
      <c r="AT134" s="5"/>
      <c r="AU134" s="5"/>
      <c r="AV134" s="5"/>
    </row>
    <row r="135" spans="1:48" x14ac:dyDescent="0.25">
      <c r="A135" s="22"/>
      <c r="B135" s="39"/>
      <c r="C135" s="40" t="s">
        <v>355</v>
      </c>
      <c r="D135" s="203">
        <v>1505</v>
      </c>
      <c r="E135" s="25"/>
      <c r="F135" s="109"/>
      <c r="G135" s="5"/>
      <c r="H135" s="5" t="str">
        <f t="shared" si="41"/>
        <v>utiles de cocina y comedor</v>
      </c>
      <c r="I135" s="4">
        <f t="shared" si="28"/>
        <v>1505</v>
      </c>
      <c r="J135" s="5"/>
      <c r="K135" s="5"/>
      <c r="L135" s="4"/>
      <c r="M135" s="4">
        <f t="shared" si="33"/>
        <v>235517</v>
      </c>
      <c r="N135" s="4">
        <f t="shared" si="29"/>
        <v>-235517</v>
      </c>
      <c r="O135" s="4"/>
      <c r="P135" s="4"/>
      <c r="Q135" s="5"/>
      <c r="R135" s="4">
        <f t="shared" si="38"/>
        <v>0</v>
      </c>
      <c r="S135" s="5"/>
      <c r="T135" s="5"/>
      <c r="U135" s="5"/>
      <c r="V135" s="4">
        <f t="shared" si="31"/>
        <v>-235517</v>
      </c>
      <c r="W135" s="5"/>
      <c r="X135" s="4">
        <f t="shared" si="36"/>
        <v>0</v>
      </c>
      <c r="Y135" s="5"/>
      <c r="Z135" s="14"/>
      <c r="AA135" s="40"/>
      <c r="AB135" s="5"/>
      <c r="AC135" s="5"/>
      <c r="AD135" s="5"/>
      <c r="AE135" s="5"/>
      <c r="AF135" s="5"/>
      <c r="AG135" s="5"/>
      <c r="AH135" s="5"/>
      <c r="AI135" s="5"/>
      <c r="AJ135" s="5"/>
      <c r="AK135" s="5"/>
      <c r="AL135" s="5"/>
      <c r="AM135" s="5"/>
      <c r="AN135" s="5"/>
      <c r="AO135" s="5"/>
      <c r="AP135" s="5"/>
      <c r="AQ135" s="5"/>
      <c r="AR135" s="5"/>
      <c r="AS135" s="5"/>
      <c r="AT135" s="5"/>
      <c r="AU135" s="5"/>
      <c r="AV135" s="5"/>
    </row>
    <row r="136" spans="1:48" x14ac:dyDescent="0.25">
      <c r="A136" s="22" t="s">
        <v>130</v>
      </c>
      <c r="B136" s="39" t="s">
        <v>186</v>
      </c>
      <c r="C136" s="40" t="s">
        <v>187</v>
      </c>
      <c r="D136" s="203">
        <v>235517</v>
      </c>
      <c r="E136" s="25"/>
      <c r="F136" s="109"/>
      <c r="G136" s="5" t="s">
        <v>43</v>
      </c>
      <c r="H136" s="5" t="str">
        <f t="shared" si="41"/>
        <v>Productos eléctricos y afines</v>
      </c>
      <c r="I136" s="4">
        <f t="shared" si="28"/>
        <v>235517</v>
      </c>
      <c r="J136" s="5"/>
      <c r="K136" s="5"/>
      <c r="L136" s="4"/>
      <c r="M136" s="4">
        <f t="shared" si="33"/>
        <v>73404</v>
      </c>
      <c r="N136" s="4">
        <f t="shared" si="29"/>
        <v>-73404</v>
      </c>
      <c r="O136" s="4"/>
      <c r="P136" s="4"/>
      <c r="Q136" s="5"/>
      <c r="R136" s="4">
        <f t="shared" si="38"/>
        <v>0</v>
      </c>
      <c r="S136" s="5"/>
      <c r="T136" s="5"/>
      <c r="U136" s="5"/>
      <c r="V136" s="4">
        <f t="shared" si="31"/>
        <v>-73404</v>
      </c>
      <c r="W136" s="5"/>
      <c r="X136" s="4">
        <f t="shared" si="36"/>
        <v>0</v>
      </c>
      <c r="Y136" s="5"/>
      <c r="Z136" s="14" t="b">
        <f t="shared" si="40"/>
        <v>1</v>
      </c>
      <c r="AA136" s="40" t="s">
        <v>187</v>
      </c>
      <c r="AB136" s="5"/>
      <c r="AC136" s="5"/>
      <c r="AD136" s="5"/>
      <c r="AE136" s="5"/>
      <c r="AF136" s="5"/>
      <c r="AG136" s="5"/>
      <c r="AH136" s="5"/>
      <c r="AI136" s="5"/>
      <c r="AJ136" s="5"/>
      <c r="AK136" s="5"/>
      <c r="AL136" s="5"/>
      <c r="AM136" s="5"/>
      <c r="AN136" s="5"/>
      <c r="AO136" s="5"/>
      <c r="AP136" s="5"/>
      <c r="AQ136" s="5"/>
      <c r="AR136" s="5"/>
      <c r="AS136" s="5"/>
      <c r="AT136" s="5"/>
      <c r="AU136" s="5"/>
      <c r="AV136" s="5"/>
    </row>
    <row r="137" spans="1:48" x14ac:dyDescent="0.25">
      <c r="A137" s="22" t="s">
        <v>130</v>
      </c>
      <c r="B137" s="39" t="s">
        <v>188</v>
      </c>
      <c r="C137" s="40" t="s">
        <v>189</v>
      </c>
      <c r="D137" s="203">
        <v>73404</v>
      </c>
      <c r="E137" s="25"/>
      <c r="F137" s="109"/>
      <c r="G137" s="5" t="s">
        <v>43</v>
      </c>
      <c r="H137" s="5" t="str">
        <f t="shared" si="41"/>
        <v xml:space="preserve">Productos y utiles veterinarios </v>
      </c>
      <c r="I137" s="4">
        <f t="shared" si="28"/>
        <v>73404</v>
      </c>
      <c r="J137" s="5"/>
      <c r="K137" s="5"/>
      <c r="L137" s="4"/>
      <c r="M137" s="4">
        <f t="shared" si="33"/>
        <v>30197</v>
      </c>
      <c r="N137" s="4">
        <f t="shared" si="29"/>
        <v>-30197</v>
      </c>
      <c r="O137" s="4"/>
      <c r="P137" s="4"/>
      <c r="Q137" s="5"/>
      <c r="R137" s="4">
        <f t="shared" ref="R137" si="42">SUM(M137:Q137)</f>
        <v>0</v>
      </c>
      <c r="S137" s="5"/>
      <c r="T137" s="5"/>
      <c r="U137" s="5"/>
      <c r="V137" s="4">
        <f t="shared" si="31"/>
        <v>-30197</v>
      </c>
      <c r="W137" s="5"/>
      <c r="X137" s="4">
        <f t="shared" si="36"/>
        <v>0</v>
      </c>
      <c r="Y137" s="5"/>
      <c r="Z137" s="14" t="b">
        <f t="shared" si="40"/>
        <v>1</v>
      </c>
      <c r="AA137" s="40" t="s">
        <v>189</v>
      </c>
      <c r="AB137" s="5"/>
      <c r="AC137" s="5"/>
      <c r="AD137" s="5"/>
      <c r="AE137" s="5"/>
      <c r="AF137" s="5"/>
      <c r="AG137" s="5"/>
      <c r="AH137" s="5"/>
      <c r="AI137" s="5"/>
      <c r="AJ137" s="5"/>
      <c r="AK137" s="5"/>
      <c r="AL137" s="5"/>
      <c r="AM137" s="5"/>
      <c r="AN137" s="5"/>
      <c r="AO137" s="5"/>
      <c r="AP137" s="5"/>
      <c r="AQ137" s="5"/>
      <c r="AR137" s="5"/>
      <c r="AS137" s="5"/>
      <c r="AT137" s="5"/>
      <c r="AU137" s="5"/>
      <c r="AV137" s="5"/>
    </row>
    <row r="138" spans="1:48" x14ac:dyDescent="0.25">
      <c r="A138" s="22" t="s">
        <v>130</v>
      </c>
      <c r="B138" s="39" t="s">
        <v>190</v>
      </c>
      <c r="C138" s="40" t="s">
        <v>191</v>
      </c>
      <c r="D138" s="203">
        <v>30197</v>
      </c>
      <c r="E138" s="25"/>
      <c r="F138" s="109"/>
      <c r="G138" s="5" t="s">
        <v>43</v>
      </c>
      <c r="H138" s="5" t="str">
        <f t="shared" si="41"/>
        <v>Otros repuestos y accesorios menores</v>
      </c>
      <c r="I138" s="4">
        <f t="shared" si="28"/>
        <v>30197</v>
      </c>
      <c r="J138" s="5"/>
      <c r="K138" s="5"/>
      <c r="L138" s="4"/>
      <c r="M138" s="4">
        <f t="shared" si="33"/>
        <v>9125</v>
      </c>
      <c r="N138" s="4">
        <f t="shared" si="29"/>
        <v>-9125</v>
      </c>
      <c r="O138" s="4"/>
      <c r="P138" s="4"/>
      <c r="Q138" s="5"/>
      <c r="R138" s="4">
        <f t="shared" si="38"/>
        <v>0</v>
      </c>
      <c r="S138" s="5"/>
      <c r="T138" s="5"/>
      <c r="U138" s="5"/>
      <c r="V138" s="4">
        <f t="shared" si="31"/>
        <v>-9125</v>
      </c>
      <c r="W138" s="5"/>
      <c r="X138" s="4">
        <f t="shared" si="36"/>
        <v>0</v>
      </c>
      <c r="Y138" s="5"/>
      <c r="Z138" s="14" t="b">
        <f t="shared" si="40"/>
        <v>1</v>
      </c>
      <c r="AA138" s="40" t="s">
        <v>191</v>
      </c>
      <c r="AB138" s="5"/>
      <c r="AC138" s="5"/>
      <c r="AD138" s="5"/>
      <c r="AE138" s="5"/>
      <c r="AF138" s="5"/>
      <c r="AG138" s="5"/>
      <c r="AH138" s="5"/>
      <c r="AI138" s="5"/>
      <c r="AJ138" s="5"/>
      <c r="AK138" s="5"/>
      <c r="AL138" s="5"/>
      <c r="AM138" s="5"/>
      <c r="AN138" s="5"/>
      <c r="AO138" s="5"/>
      <c r="AP138" s="5"/>
      <c r="AQ138" s="5"/>
      <c r="AR138" s="5"/>
      <c r="AS138" s="5"/>
      <c r="AT138" s="5"/>
      <c r="AU138" s="5"/>
      <c r="AV138" s="5"/>
    </row>
    <row r="139" spans="1:48" x14ac:dyDescent="0.25">
      <c r="A139" s="22" t="s">
        <v>130</v>
      </c>
      <c r="B139" s="39" t="s">
        <v>192</v>
      </c>
      <c r="C139" s="40" t="s">
        <v>193</v>
      </c>
      <c r="D139" s="203">
        <v>9125</v>
      </c>
      <c r="E139" s="25"/>
      <c r="F139" s="110">
        <f>SUM(D40:D149)</f>
        <v>14941256</v>
      </c>
      <c r="G139" s="5" t="s">
        <v>43</v>
      </c>
      <c r="H139" s="5" t="str">
        <f t="shared" si="41"/>
        <v>Productos y útiles varios</v>
      </c>
      <c r="I139" s="4">
        <f t="shared" si="28"/>
        <v>9125</v>
      </c>
      <c r="J139" s="5"/>
      <c r="K139" s="5"/>
      <c r="L139" s="4"/>
      <c r="M139" s="4">
        <f t="shared" si="33"/>
        <v>0</v>
      </c>
      <c r="N139" s="4">
        <f t="shared" si="29"/>
        <v>0</v>
      </c>
      <c r="O139" s="4"/>
      <c r="P139" s="4"/>
      <c r="Q139" s="5"/>
      <c r="R139" s="4">
        <f t="shared" si="38"/>
        <v>0</v>
      </c>
      <c r="S139" s="5"/>
      <c r="T139" s="4"/>
      <c r="U139" s="4"/>
      <c r="V139" s="4">
        <f t="shared" si="31"/>
        <v>0</v>
      </c>
      <c r="W139" s="5"/>
      <c r="X139" s="4">
        <f t="shared" si="36"/>
        <v>0</v>
      </c>
      <c r="Y139" s="5"/>
      <c r="Z139" s="14" t="b">
        <f t="shared" si="40"/>
        <v>0</v>
      </c>
      <c r="AA139" s="40" t="s">
        <v>194</v>
      </c>
      <c r="AB139" s="5"/>
      <c r="AC139" s="5"/>
      <c r="AD139" s="5"/>
      <c r="AE139" s="5"/>
      <c r="AF139" s="5"/>
      <c r="AG139" s="5"/>
      <c r="AH139" s="5"/>
      <c r="AI139" s="5"/>
      <c r="AJ139" s="5"/>
      <c r="AK139" s="5"/>
      <c r="AL139" s="5"/>
      <c r="AM139" s="5"/>
      <c r="AN139" s="5"/>
      <c r="AO139" s="5"/>
      <c r="AP139" s="5"/>
      <c r="AQ139" s="5"/>
      <c r="AR139" s="5"/>
      <c r="AS139" s="5"/>
      <c r="AT139" s="5"/>
      <c r="AU139" s="5"/>
      <c r="AV139" s="5"/>
    </row>
    <row r="140" spans="1:48" x14ac:dyDescent="0.25">
      <c r="A140" s="22"/>
      <c r="B140" s="39" t="s">
        <v>360</v>
      </c>
      <c r="C140" s="40" t="s">
        <v>361</v>
      </c>
      <c r="D140" s="203"/>
      <c r="E140" s="25"/>
      <c r="F140" s="110"/>
      <c r="G140" s="5"/>
      <c r="H140" s="5" t="str">
        <f t="shared" si="41"/>
        <v>productos y utiles de defensa y seguridad</v>
      </c>
      <c r="I140" s="4">
        <f t="shared" si="28"/>
        <v>0</v>
      </c>
      <c r="J140" s="5"/>
      <c r="K140" s="5"/>
      <c r="L140" s="4"/>
      <c r="M140" s="4">
        <f t="shared" si="33"/>
        <v>0</v>
      </c>
      <c r="N140" s="4">
        <f t="shared" si="29"/>
        <v>0</v>
      </c>
      <c r="O140" s="4"/>
      <c r="P140" s="4"/>
      <c r="Q140" s="5"/>
      <c r="R140" s="4">
        <f t="shared" si="38"/>
        <v>0</v>
      </c>
      <c r="S140" s="5"/>
      <c r="T140" s="4"/>
      <c r="U140" s="4"/>
      <c r="V140" s="4">
        <f t="shared" si="31"/>
        <v>0</v>
      </c>
      <c r="W140" s="5"/>
      <c r="X140" s="4">
        <f t="shared" si="36"/>
        <v>0</v>
      </c>
      <c r="Y140" s="5"/>
      <c r="Z140" s="14"/>
      <c r="AA140" s="40"/>
      <c r="AB140" s="5"/>
      <c r="AC140" s="5"/>
      <c r="AD140" s="5"/>
      <c r="AE140" s="5"/>
      <c r="AF140" s="5"/>
      <c r="AG140" s="5"/>
      <c r="AH140" s="5"/>
      <c r="AI140" s="5"/>
      <c r="AJ140" s="5"/>
      <c r="AK140" s="5"/>
      <c r="AL140" s="5"/>
      <c r="AM140" s="5"/>
      <c r="AN140" s="5"/>
      <c r="AO140" s="5"/>
      <c r="AP140" s="5"/>
      <c r="AQ140" s="5"/>
      <c r="AR140" s="5"/>
      <c r="AS140" s="5"/>
      <c r="AT140" s="5"/>
      <c r="AU140" s="5"/>
      <c r="AV140" s="5"/>
    </row>
    <row r="141" spans="1:48" x14ac:dyDescent="0.25">
      <c r="A141" s="22" t="s">
        <v>70</v>
      </c>
      <c r="B141" s="39" t="s">
        <v>195</v>
      </c>
      <c r="C141" s="40" t="s">
        <v>196</v>
      </c>
      <c r="D141" s="203"/>
      <c r="E141" s="25"/>
      <c r="F141" s="110"/>
      <c r="G141" s="5" t="s">
        <v>43</v>
      </c>
      <c r="H141" s="5" t="str">
        <f t="shared" si="41"/>
        <v>Bonos para útiles diversos</v>
      </c>
      <c r="I141" s="4">
        <f t="shared" si="28"/>
        <v>0</v>
      </c>
      <c r="J141" s="5"/>
      <c r="K141" s="5"/>
      <c r="L141" s="4"/>
      <c r="M141" s="4">
        <f t="shared" si="33"/>
        <v>0</v>
      </c>
      <c r="N141" s="4">
        <f t="shared" si="29"/>
        <v>0</v>
      </c>
      <c r="O141" s="4"/>
      <c r="P141" s="4"/>
      <c r="Q141" s="5"/>
      <c r="R141" s="4">
        <f t="shared" si="38"/>
        <v>0</v>
      </c>
      <c r="S141" s="5"/>
      <c r="T141" s="4">
        <f>+N141</f>
        <v>0</v>
      </c>
      <c r="U141" s="4"/>
      <c r="V141" s="5"/>
      <c r="W141" s="5"/>
      <c r="X141" s="4">
        <f t="shared" si="36"/>
        <v>0</v>
      </c>
      <c r="Y141" s="5"/>
      <c r="Z141" s="14" t="b">
        <f t="shared" si="40"/>
        <v>1</v>
      </c>
      <c r="AA141" s="40" t="s">
        <v>196</v>
      </c>
      <c r="AB141" s="5"/>
      <c r="AC141" s="5"/>
      <c r="AD141" s="5"/>
      <c r="AE141" s="5"/>
      <c r="AF141" s="5"/>
      <c r="AG141" s="5"/>
      <c r="AH141" s="5"/>
      <c r="AI141" s="5"/>
      <c r="AJ141" s="5"/>
      <c r="AK141" s="5"/>
      <c r="AL141" s="5"/>
      <c r="AM141" s="5"/>
      <c r="AN141" s="5"/>
      <c r="AO141" s="5"/>
      <c r="AP141" s="5"/>
      <c r="AQ141" s="5"/>
      <c r="AR141" s="5"/>
      <c r="AS141" s="5"/>
      <c r="AT141" s="5"/>
      <c r="AU141" s="5"/>
      <c r="AV141" s="5"/>
    </row>
    <row r="142" spans="1:48" x14ac:dyDescent="0.25">
      <c r="A142" s="31"/>
      <c r="B142" s="2"/>
      <c r="C142" s="108" t="s">
        <v>290</v>
      </c>
      <c r="D142" s="205"/>
      <c r="E142" s="30"/>
      <c r="F142" s="9"/>
      <c r="G142" s="28"/>
      <c r="H142" s="28" t="str">
        <f t="shared" si="41"/>
        <v>Otros Productos</v>
      </c>
      <c r="I142" s="4">
        <f t="shared" si="28"/>
        <v>0</v>
      </c>
      <c r="J142" s="28"/>
      <c r="K142" s="28"/>
      <c r="L142" s="9"/>
      <c r="M142" s="9">
        <f t="shared" si="33"/>
        <v>0</v>
      </c>
      <c r="N142" s="9">
        <f t="shared" si="29"/>
        <v>0</v>
      </c>
      <c r="O142" s="9"/>
      <c r="P142" s="9"/>
      <c r="Q142" s="28"/>
      <c r="R142" s="9">
        <f t="shared" si="38"/>
        <v>0</v>
      </c>
      <c r="S142" s="28"/>
      <c r="T142" s="28"/>
      <c r="U142" s="28"/>
      <c r="V142" s="28"/>
      <c r="W142" s="28"/>
      <c r="X142" s="9">
        <f t="shared" si="36"/>
        <v>0</v>
      </c>
      <c r="Y142" s="28"/>
      <c r="Z142" s="14" t="b">
        <f t="shared" si="40"/>
        <v>0</v>
      </c>
      <c r="AA142" s="42"/>
      <c r="AB142" s="28"/>
      <c r="AC142" s="28"/>
      <c r="AD142" s="28"/>
      <c r="AE142" s="28"/>
      <c r="AF142" s="28"/>
      <c r="AG142" s="28"/>
      <c r="AH142" s="28"/>
      <c r="AI142" s="28"/>
      <c r="AJ142" s="28"/>
      <c r="AK142" s="28"/>
      <c r="AL142" s="28"/>
      <c r="AM142" s="28"/>
      <c r="AN142" s="28"/>
      <c r="AO142" s="28"/>
      <c r="AP142" s="28"/>
      <c r="AQ142" s="28"/>
      <c r="AR142" s="28"/>
      <c r="AS142" s="28"/>
      <c r="AT142" s="28"/>
      <c r="AU142" s="28"/>
      <c r="AV142" s="28"/>
    </row>
    <row r="143" spans="1:48" x14ac:dyDescent="0.25">
      <c r="A143" s="22" t="s">
        <v>130</v>
      </c>
      <c r="B143" s="43" t="s">
        <v>197</v>
      </c>
      <c r="C143" s="40" t="s">
        <v>198</v>
      </c>
      <c r="D143" s="203"/>
      <c r="E143" s="25"/>
      <c r="F143" s="25"/>
      <c r="G143" s="5" t="s">
        <v>43</v>
      </c>
      <c r="H143" s="5" t="str">
        <f t="shared" si="41"/>
        <v>Útiles de cocina y comedor</v>
      </c>
      <c r="I143" s="4">
        <f t="shared" si="28"/>
        <v>0</v>
      </c>
      <c r="J143" s="5"/>
      <c r="K143" s="5"/>
      <c r="L143" s="4"/>
      <c r="M143" s="4">
        <f t="shared" si="33"/>
        <v>0</v>
      </c>
      <c r="N143" s="4">
        <f t="shared" si="29"/>
        <v>0</v>
      </c>
      <c r="O143" s="4"/>
      <c r="P143" s="4"/>
      <c r="Q143" s="5"/>
      <c r="R143" s="4">
        <f t="shared" si="38"/>
        <v>0</v>
      </c>
      <c r="S143" s="5"/>
      <c r="T143" s="5"/>
      <c r="U143" s="5"/>
      <c r="V143" s="4">
        <f>+N143</f>
        <v>0</v>
      </c>
      <c r="W143" s="5"/>
      <c r="X143" s="4">
        <f t="shared" si="36"/>
        <v>0</v>
      </c>
      <c r="Y143" s="5"/>
      <c r="Z143" s="14" t="b">
        <f t="shared" si="40"/>
        <v>1</v>
      </c>
      <c r="AA143" s="40" t="s">
        <v>198</v>
      </c>
      <c r="AB143" s="5"/>
      <c r="AC143" s="5"/>
      <c r="AD143" s="5"/>
      <c r="AE143" s="5"/>
      <c r="AF143" s="5"/>
      <c r="AG143" s="5"/>
      <c r="AH143" s="5"/>
      <c r="AI143" s="5"/>
      <c r="AJ143" s="5"/>
      <c r="AK143" s="5"/>
      <c r="AL143" s="5"/>
      <c r="AM143" s="5"/>
      <c r="AN143" s="5"/>
      <c r="AO143" s="5"/>
      <c r="AP143" s="5"/>
      <c r="AQ143" s="5"/>
      <c r="AR143" s="5"/>
      <c r="AS143" s="5"/>
      <c r="AT143" s="5"/>
      <c r="AU143" s="5"/>
      <c r="AV143" s="5"/>
    </row>
    <row r="144" spans="1:48" x14ac:dyDescent="0.25">
      <c r="A144" s="27"/>
      <c r="B144" s="44"/>
      <c r="C144" s="40"/>
      <c r="D144" s="206"/>
      <c r="E144" s="30"/>
      <c r="F144" s="9"/>
      <c r="G144" s="28"/>
      <c r="H144" s="28" t="str">
        <f>+C24</f>
        <v>Obras en proceso</v>
      </c>
      <c r="I144" s="4">
        <f t="shared" si="28"/>
        <v>0</v>
      </c>
      <c r="J144" s="28"/>
      <c r="K144" s="28"/>
      <c r="L144" s="9"/>
      <c r="M144" s="9">
        <f t="shared" si="33"/>
        <v>0</v>
      </c>
      <c r="N144" s="9">
        <f t="shared" si="29"/>
        <v>0</v>
      </c>
      <c r="O144" s="9"/>
      <c r="P144" s="9"/>
      <c r="Q144" s="28"/>
      <c r="R144" s="9">
        <f t="shared" si="38"/>
        <v>0</v>
      </c>
      <c r="S144" s="28"/>
      <c r="T144" s="28"/>
      <c r="U144" s="28"/>
      <c r="V144" s="9"/>
      <c r="W144" s="28"/>
      <c r="X144" s="9"/>
      <c r="Y144" s="28"/>
      <c r="Z144" s="40"/>
      <c r="AA144" s="40"/>
      <c r="AB144" s="28"/>
      <c r="AC144" s="28"/>
      <c r="AD144" s="28"/>
      <c r="AE144" s="28"/>
      <c r="AF144" s="28"/>
      <c r="AG144" s="28"/>
      <c r="AH144" s="28"/>
      <c r="AI144" s="28"/>
      <c r="AJ144" s="28"/>
      <c r="AK144" s="28"/>
      <c r="AL144" s="28"/>
      <c r="AM144" s="28"/>
      <c r="AN144" s="28"/>
      <c r="AO144" s="28"/>
      <c r="AP144" s="28"/>
      <c r="AQ144" s="28"/>
      <c r="AR144" s="28"/>
      <c r="AS144" s="28"/>
      <c r="AT144" s="28"/>
      <c r="AU144" s="28"/>
      <c r="AV144" s="28"/>
    </row>
    <row r="145" spans="1:48" x14ac:dyDescent="0.25">
      <c r="A145" s="31"/>
      <c r="B145" s="2"/>
      <c r="C145" s="34" t="s">
        <v>199</v>
      </c>
      <c r="D145" s="202"/>
      <c r="E145" s="30"/>
      <c r="F145" s="9"/>
      <c r="G145" s="28"/>
      <c r="H145" s="28"/>
      <c r="I145" s="4">
        <f t="shared" si="28"/>
        <v>0</v>
      </c>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row>
    <row r="146" spans="1:48" x14ac:dyDescent="0.25">
      <c r="A146" s="22" t="s">
        <v>200</v>
      </c>
      <c r="B146" s="37" t="s">
        <v>201</v>
      </c>
      <c r="C146" s="5" t="s">
        <v>202</v>
      </c>
      <c r="D146" s="203"/>
      <c r="E146" s="25"/>
      <c r="F146" s="110"/>
      <c r="G146" s="5" t="s">
        <v>43</v>
      </c>
      <c r="H146" s="5" t="str">
        <f t="shared" ref="H146:H149" si="43">+C146</f>
        <v>Ayudas y donaciones ocacionales a hogares y personas</v>
      </c>
      <c r="I146" s="4">
        <f t="shared" si="28"/>
        <v>0</v>
      </c>
      <c r="J146" s="4"/>
      <c r="K146" s="4"/>
      <c r="L146" s="4"/>
      <c r="M146" s="4">
        <f>+I147+J146-K146-L146</f>
        <v>0</v>
      </c>
      <c r="N146" s="4">
        <f t="shared" si="29"/>
        <v>0</v>
      </c>
      <c r="O146" s="4"/>
      <c r="P146" s="4"/>
      <c r="Q146" s="5"/>
      <c r="R146" s="4">
        <f t="shared" si="38"/>
        <v>0</v>
      </c>
      <c r="S146" s="5"/>
      <c r="T146" s="5"/>
      <c r="U146" s="5"/>
      <c r="V146" s="5"/>
      <c r="W146" s="4">
        <f>+N146</f>
        <v>0</v>
      </c>
      <c r="X146" s="4">
        <f t="shared" ref="X146:X153" si="44">SUM(S146:W146)-N146</f>
        <v>0</v>
      </c>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row>
    <row r="147" spans="1:48" x14ac:dyDescent="0.25">
      <c r="A147" s="22"/>
      <c r="B147" s="37" t="s">
        <v>357</v>
      </c>
      <c r="C147" s="5" t="s">
        <v>356</v>
      </c>
      <c r="D147" s="203"/>
      <c r="E147" s="25"/>
      <c r="F147" s="110"/>
      <c r="G147" s="5"/>
      <c r="H147" s="5"/>
      <c r="I147" s="4">
        <f t="shared" si="28"/>
        <v>0</v>
      </c>
      <c r="J147" s="4"/>
      <c r="K147" s="4"/>
      <c r="L147" s="4"/>
      <c r="M147" s="4"/>
      <c r="N147" s="4"/>
      <c r="O147" s="4"/>
      <c r="P147" s="4"/>
      <c r="Q147" s="5"/>
      <c r="R147" s="4"/>
      <c r="S147" s="5"/>
      <c r="T147" s="5"/>
      <c r="U147" s="5"/>
      <c r="V147" s="5"/>
      <c r="W147" s="4"/>
      <c r="X147" s="4"/>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row>
    <row r="148" spans="1:48" x14ac:dyDescent="0.25">
      <c r="A148" s="22" t="s">
        <v>70</v>
      </c>
      <c r="B148" s="37" t="s">
        <v>203</v>
      </c>
      <c r="C148" s="5" t="s">
        <v>204</v>
      </c>
      <c r="D148" s="203"/>
      <c r="E148" s="160"/>
      <c r="F148" s="110"/>
      <c r="G148" s="5" t="s">
        <v>43</v>
      </c>
      <c r="H148" s="5" t="str">
        <f t="shared" si="43"/>
        <v>Becas nacionales</v>
      </c>
      <c r="I148" s="4">
        <f t="shared" si="28"/>
        <v>0</v>
      </c>
      <c r="J148" s="4"/>
      <c r="K148" s="4"/>
      <c r="L148" s="4"/>
      <c r="M148" s="4">
        <f>+I149+J148-K148-L148</f>
        <v>0</v>
      </c>
      <c r="N148" s="4">
        <f t="shared" si="29"/>
        <v>0</v>
      </c>
      <c r="O148" s="4"/>
      <c r="P148" s="4"/>
      <c r="Q148" s="5"/>
      <c r="R148" s="4">
        <f t="shared" si="38"/>
        <v>0</v>
      </c>
      <c r="S148" s="5"/>
      <c r="T148" s="4">
        <f>+N148</f>
        <v>0</v>
      </c>
      <c r="U148" s="4"/>
      <c r="V148" s="5"/>
      <c r="W148" s="5"/>
      <c r="X148" s="4">
        <f t="shared" si="44"/>
        <v>0</v>
      </c>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row>
    <row r="149" spans="1:48" x14ac:dyDescent="0.25">
      <c r="A149" s="22" t="s">
        <v>200</v>
      </c>
      <c r="B149" s="37" t="s">
        <v>205</v>
      </c>
      <c r="C149" s="36" t="s">
        <v>206</v>
      </c>
      <c r="D149" s="203"/>
      <c r="E149" s="25"/>
      <c r="F149" s="110"/>
      <c r="G149" s="5" t="s">
        <v>43</v>
      </c>
      <c r="H149" s="5" t="str">
        <f t="shared" si="43"/>
        <v>Transferencias corrientes a asociaciones sin fines de lucro</v>
      </c>
      <c r="I149" s="4">
        <f>+D149</f>
        <v>0</v>
      </c>
      <c r="J149" s="4"/>
      <c r="K149" s="4"/>
      <c r="L149" s="4"/>
      <c r="M149" s="4">
        <f>+I150+J149-K149-L149</f>
        <v>0</v>
      </c>
      <c r="N149" s="4">
        <f t="shared" si="29"/>
        <v>0</v>
      </c>
      <c r="O149" s="4"/>
      <c r="P149" s="4"/>
      <c r="Q149" s="5"/>
      <c r="R149" s="4">
        <f t="shared" si="38"/>
        <v>0</v>
      </c>
      <c r="S149" s="5"/>
      <c r="T149" s="5"/>
      <c r="U149" s="5"/>
      <c r="V149" s="5"/>
      <c r="W149" s="4">
        <f>+N149</f>
        <v>0</v>
      </c>
      <c r="X149" s="4">
        <f t="shared" si="44"/>
        <v>0</v>
      </c>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row>
    <row r="150" spans="1:48" x14ac:dyDescent="0.25">
      <c r="A150" s="22"/>
      <c r="B150" s="45"/>
      <c r="C150" s="36"/>
      <c r="D150" s="203"/>
      <c r="E150" s="25">
        <f>+E149-E147</f>
        <v>0</v>
      </c>
      <c r="F150" s="110"/>
      <c r="G150" s="5"/>
      <c r="H150" s="5"/>
      <c r="I150" s="4">
        <f t="shared" si="28"/>
        <v>0</v>
      </c>
      <c r="J150" s="4"/>
      <c r="K150" s="4"/>
      <c r="L150" s="4"/>
      <c r="M150" s="4"/>
      <c r="N150" s="4"/>
      <c r="O150" s="4"/>
      <c r="P150" s="4"/>
      <c r="Q150" s="5"/>
      <c r="R150" s="4"/>
      <c r="S150" s="5"/>
      <c r="T150" s="5"/>
      <c r="U150" s="5"/>
      <c r="V150" s="5"/>
      <c r="W150" s="4"/>
      <c r="X150" s="4"/>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row>
    <row r="151" spans="1:48" x14ac:dyDescent="0.25">
      <c r="A151" s="22" t="s">
        <v>207</v>
      </c>
      <c r="B151" s="45"/>
      <c r="C151" s="46" t="s">
        <v>208</v>
      </c>
      <c r="D151" s="203">
        <v>44126</v>
      </c>
      <c r="E151" s="25">
        <f>+D151+D152</f>
        <v>74273</v>
      </c>
      <c r="F151" s="110"/>
      <c r="G151" s="5"/>
      <c r="H151" s="5" t="str">
        <f t="shared" ref="H151:H153" si="45">+C151</f>
        <v>Gasto de depreciación</v>
      </c>
      <c r="I151" s="4">
        <f t="shared" si="28"/>
        <v>44126</v>
      </c>
      <c r="J151" s="4"/>
      <c r="K151" s="4">
        <v>5576912</v>
      </c>
      <c r="L151" s="4"/>
      <c r="M151" s="4">
        <f>+I152+J151-K151-L151</f>
        <v>-5546765</v>
      </c>
      <c r="N151" s="4">
        <f t="shared" si="29"/>
        <v>5546765</v>
      </c>
      <c r="O151" s="4"/>
      <c r="P151" s="4"/>
      <c r="Q151" s="5"/>
      <c r="R151" s="4">
        <f t="shared" si="38"/>
        <v>0</v>
      </c>
      <c r="S151" s="5"/>
      <c r="T151" s="5"/>
      <c r="U151" s="5"/>
      <c r="V151" s="4">
        <f>+N151</f>
        <v>5546765</v>
      </c>
      <c r="W151" s="5"/>
      <c r="X151" s="4">
        <f t="shared" si="44"/>
        <v>0</v>
      </c>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row>
    <row r="152" spans="1:48" x14ac:dyDescent="0.25">
      <c r="A152" s="22" t="s">
        <v>207</v>
      </c>
      <c r="B152" s="45"/>
      <c r="C152" s="46" t="s">
        <v>209</v>
      </c>
      <c r="D152" s="207">
        <v>30147</v>
      </c>
      <c r="E152" s="25"/>
      <c r="F152" s="110"/>
      <c r="G152" s="5"/>
      <c r="H152" s="5" t="str">
        <f t="shared" si="45"/>
        <v>Gasto de amortización</v>
      </c>
      <c r="I152" s="4">
        <f t="shared" si="28"/>
        <v>30147</v>
      </c>
      <c r="J152" s="4"/>
      <c r="K152" s="4">
        <v>1011668</v>
      </c>
      <c r="L152" s="4"/>
      <c r="M152" s="4">
        <f>+I153+J152-K152-L152</f>
        <v>-1011668</v>
      </c>
      <c r="N152" s="4">
        <f t="shared" si="29"/>
        <v>1011668</v>
      </c>
      <c r="O152" s="4"/>
      <c r="P152" s="4"/>
      <c r="Q152" s="5"/>
      <c r="R152" s="4">
        <f t="shared" ref="R152:R155" si="46">SUM(M152:Q152)</f>
        <v>0</v>
      </c>
      <c r="S152" s="5"/>
      <c r="T152" s="5"/>
      <c r="U152" s="5"/>
      <c r="V152" s="5"/>
      <c r="W152" s="5"/>
      <c r="X152" s="4">
        <f t="shared" si="44"/>
        <v>-1011668</v>
      </c>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row>
    <row r="153" spans="1:48" x14ac:dyDescent="0.25">
      <c r="A153" s="22" t="s">
        <v>94</v>
      </c>
      <c r="B153" s="2"/>
      <c r="C153" s="24" t="s">
        <v>210</v>
      </c>
      <c r="D153" s="25"/>
      <c r="E153" s="25"/>
      <c r="F153" s="110"/>
      <c r="G153" s="5"/>
      <c r="H153" s="5" t="str">
        <f t="shared" si="45"/>
        <v>Pérdida por retiro</v>
      </c>
      <c r="I153" s="4">
        <f t="shared" si="28"/>
        <v>0</v>
      </c>
      <c r="J153" s="4"/>
      <c r="K153" s="4">
        <v>3590958</v>
      </c>
      <c r="L153" s="4"/>
      <c r="M153" s="4">
        <f>+I154+J153-K153-L153</f>
        <v>-3590958</v>
      </c>
      <c r="N153" s="4">
        <f t="shared" si="29"/>
        <v>3590958</v>
      </c>
      <c r="O153" s="4"/>
      <c r="P153" s="4"/>
      <c r="Q153" s="5"/>
      <c r="R153" s="4">
        <f t="shared" si="46"/>
        <v>0</v>
      </c>
      <c r="S153" s="5"/>
      <c r="T153" s="5"/>
      <c r="U153" s="5"/>
      <c r="V153" s="4">
        <f t="shared" ref="V153" si="47">+N153</f>
        <v>3590958</v>
      </c>
      <c r="W153" s="5"/>
      <c r="X153" s="4">
        <f t="shared" si="44"/>
        <v>0</v>
      </c>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row>
    <row r="154" spans="1:48" x14ac:dyDescent="0.25">
      <c r="A154" s="22"/>
      <c r="B154" s="2"/>
      <c r="C154" s="32"/>
      <c r="D154" s="25"/>
      <c r="E154" s="25"/>
      <c r="F154" s="110"/>
      <c r="G154" s="5"/>
      <c r="H154" s="5"/>
      <c r="I154" s="4">
        <f t="shared" si="28"/>
        <v>0</v>
      </c>
      <c r="J154" s="4"/>
      <c r="K154" s="4"/>
      <c r="L154" s="4"/>
      <c r="M154" s="4"/>
      <c r="N154" s="4"/>
      <c r="O154" s="4"/>
      <c r="P154" s="4"/>
      <c r="Q154" s="5"/>
      <c r="R154" s="4"/>
      <c r="S154" s="5"/>
      <c r="T154" s="5"/>
      <c r="U154" s="5"/>
      <c r="V154" s="4"/>
      <c r="W154" s="5"/>
      <c r="X154" s="4"/>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row>
    <row r="155" spans="1:48" x14ac:dyDescent="0.25">
      <c r="A155" s="31"/>
      <c r="B155" s="2"/>
      <c r="C155" s="34" t="s">
        <v>211</v>
      </c>
      <c r="D155" s="25">
        <f>SUM(D35:D152)</f>
        <v>3865298</v>
      </c>
      <c r="E155" s="30">
        <f>+'RENDIMIENTO FINANCIERO'!F26</f>
        <v>-3865298</v>
      </c>
      <c r="F155" s="30">
        <f>+D155+E155</f>
        <v>0</v>
      </c>
      <c r="G155" s="28"/>
      <c r="H155" s="28" t="s">
        <v>212</v>
      </c>
      <c r="I155" s="4">
        <f t="shared" si="28"/>
        <v>3865298</v>
      </c>
      <c r="J155" s="9">
        <f>+K30</f>
        <v>0</v>
      </c>
      <c r="K155" s="9"/>
      <c r="L155" s="9"/>
      <c r="M155" s="9">
        <f>+I156+J155-K155-L155</f>
        <v>0</v>
      </c>
      <c r="N155" s="9">
        <f t="shared" si="29"/>
        <v>0</v>
      </c>
      <c r="O155" s="9"/>
      <c r="P155" s="9"/>
      <c r="Q155" s="28"/>
      <c r="R155" s="9">
        <f t="shared" si="46"/>
        <v>0</v>
      </c>
      <c r="S155" s="28"/>
      <c r="T155" s="28"/>
      <c r="U155" s="28"/>
      <c r="V155" s="28"/>
      <c r="W155" s="28"/>
      <c r="X155" s="9">
        <f>SUM(S155:W155)-N155</f>
        <v>0</v>
      </c>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row>
    <row r="156" spans="1:48" x14ac:dyDescent="0.25">
      <c r="A156" s="1"/>
      <c r="B156" s="2"/>
      <c r="C156" s="5"/>
      <c r="D156" s="4"/>
      <c r="E156" s="4"/>
      <c r="F156" s="110"/>
      <c r="G156" s="5"/>
      <c r="H156" s="5"/>
      <c r="I156" s="4">
        <f t="shared" si="28"/>
        <v>0</v>
      </c>
      <c r="J156" s="5"/>
      <c r="K156" s="5"/>
      <c r="L156" s="4"/>
      <c r="M156" s="5"/>
      <c r="N156" s="5"/>
      <c r="O156" s="5"/>
      <c r="P156" s="5"/>
      <c r="Q156" s="5"/>
      <c r="R156" s="5"/>
      <c r="S156" s="5"/>
      <c r="T156" s="5"/>
      <c r="U156" s="5"/>
      <c r="V156" s="5"/>
      <c r="W156" s="5"/>
      <c r="X156" s="4">
        <f>SUM(S156:W156)-N156</f>
        <v>0</v>
      </c>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row>
    <row r="157" spans="1:48" x14ac:dyDescent="0.25">
      <c r="A157" s="1"/>
      <c r="B157" s="2"/>
      <c r="C157" s="5"/>
      <c r="D157" s="4"/>
      <c r="E157" s="4"/>
      <c r="F157" s="109"/>
      <c r="G157" s="5"/>
      <c r="H157" s="5"/>
      <c r="I157" s="4">
        <f t="shared" si="28"/>
        <v>0</v>
      </c>
      <c r="J157" s="5"/>
      <c r="K157" s="5"/>
      <c r="L157" s="4"/>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row>
    <row r="158" spans="1:48" x14ac:dyDescent="0.25">
      <c r="A158" s="1"/>
      <c r="B158" s="2"/>
      <c r="C158" s="5" t="s">
        <v>213</v>
      </c>
      <c r="D158" s="4"/>
      <c r="E158" s="4"/>
      <c r="F158" s="109"/>
      <c r="G158" s="5"/>
      <c r="H158" s="5"/>
      <c r="I158" s="4">
        <f t="shared" si="28"/>
        <v>0</v>
      </c>
      <c r="J158" s="5"/>
      <c r="K158" s="5"/>
      <c r="L158" s="4"/>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row>
    <row r="159" spans="1:48" x14ac:dyDescent="0.25">
      <c r="A159" s="1"/>
      <c r="B159" s="2"/>
      <c r="C159" s="47" t="s">
        <v>0</v>
      </c>
      <c r="D159" s="4">
        <f>SUM(D12:D152)</f>
        <v>-0.2199999988079071</v>
      </c>
      <c r="E159" s="102" t="s">
        <v>372</v>
      </c>
      <c r="F159" s="109"/>
      <c r="G159" s="5"/>
      <c r="H159" s="5"/>
      <c r="I159" s="4">
        <f t="shared" si="28"/>
        <v>-0.2199999988079071</v>
      </c>
      <c r="J159" s="5"/>
      <c r="K159" s="5"/>
      <c r="L159" s="4"/>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row>
    <row r="160" spans="1:48" x14ac:dyDescent="0.25">
      <c r="A160" s="1"/>
      <c r="B160" s="2"/>
      <c r="C160" s="47"/>
      <c r="D160" s="4"/>
      <c r="E160" s="4"/>
      <c r="F160" s="176"/>
      <c r="G160" s="5"/>
      <c r="H160" s="5"/>
      <c r="I160" s="4">
        <f t="shared" ref="I160:I163" si="48">+D160</f>
        <v>0</v>
      </c>
      <c r="J160" s="5"/>
      <c r="K160" s="5"/>
      <c r="L160" s="4"/>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row>
    <row r="161" spans="1:48" x14ac:dyDescent="0.25">
      <c r="A161" s="1"/>
      <c r="B161" s="2"/>
      <c r="C161" s="47"/>
      <c r="D161" s="4"/>
      <c r="E161" s="4"/>
      <c r="F161" s="176"/>
      <c r="G161" s="5"/>
      <c r="H161" s="5"/>
      <c r="I161" s="4">
        <f t="shared" si="48"/>
        <v>0</v>
      </c>
      <c r="J161" s="5"/>
      <c r="K161" s="5"/>
      <c r="L161" s="4"/>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row>
    <row r="162" spans="1:48" x14ac:dyDescent="0.25">
      <c r="A162" s="1"/>
      <c r="B162" s="2"/>
      <c r="C162" s="47"/>
      <c r="D162" s="4"/>
      <c r="E162" s="4"/>
      <c r="F162" s="176"/>
      <c r="G162" s="4"/>
      <c r="H162" s="5"/>
      <c r="I162" s="4">
        <f t="shared" si="48"/>
        <v>0</v>
      </c>
      <c r="J162" s="5"/>
      <c r="K162" s="5"/>
      <c r="L162" s="4"/>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row>
    <row r="163" spans="1:48" s="184" customFormat="1" ht="18.75" x14ac:dyDescent="0.25">
      <c r="A163" s="178"/>
      <c r="B163" s="179"/>
      <c r="C163" s="180"/>
      <c r="D163" s="181"/>
      <c r="E163" s="26"/>
      <c r="F163" s="182"/>
      <c r="G163" s="183"/>
      <c r="H163" s="183"/>
      <c r="I163" s="4">
        <f t="shared" si="48"/>
        <v>0</v>
      </c>
      <c r="J163" s="183"/>
      <c r="K163" s="183"/>
      <c r="L163" s="26"/>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row>
    <row r="164" spans="1:48" x14ac:dyDescent="0.25">
      <c r="A164" s="1"/>
      <c r="B164" s="2"/>
      <c r="C164" s="172"/>
      <c r="D164" s="25"/>
      <c r="E164" s="177"/>
      <c r="F164" s="175"/>
      <c r="G164" s="4"/>
      <c r="H164" s="5"/>
      <c r="I164" s="26"/>
      <c r="J164" s="5"/>
      <c r="K164" s="5"/>
      <c r="L164" s="4"/>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row>
    <row r="165" spans="1:48" x14ac:dyDescent="0.25">
      <c r="A165" s="1"/>
      <c r="B165" s="2"/>
      <c r="C165" s="172" t="s">
        <v>364</v>
      </c>
      <c r="D165" s="25"/>
      <c r="E165" s="25"/>
      <c r="F165" s="109"/>
      <c r="G165" s="5"/>
      <c r="H165" s="5"/>
      <c r="I165" s="4"/>
      <c r="J165" s="5"/>
      <c r="K165" s="5"/>
      <c r="L165" s="4"/>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row>
    <row r="166" spans="1:48" x14ac:dyDescent="0.25">
      <c r="A166" s="1"/>
      <c r="B166" s="2"/>
      <c r="C166" s="172" t="s">
        <v>365</v>
      </c>
      <c r="D166" s="25"/>
      <c r="E166" s="25"/>
      <c r="F166" s="109"/>
      <c r="G166" s="5"/>
      <c r="H166" s="5"/>
      <c r="I166" s="4"/>
      <c r="J166" s="5"/>
      <c r="K166" s="5"/>
      <c r="L166" s="4"/>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row>
    <row r="167" spans="1:48" x14ac:dyDescent="0.25">
      <c r="A167" s="1"/>
      <c r="B167" s="2"/>
      <c r="C167" s="172"/>
      <c r="D167" s="102"/>
      <c r="E167" s="25"/>
      <c r="F167" s="109"/>
      <c r="G167" s="4"/>
      <c r="H167" s="5"/>
      <c r="I167" s="4"/>
      <c r="J167" s="5"/>
      <c r="K167" s="5"/>
      <c r="L167" s="4"/>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row>
    <row r="168" spans="1:48" x14ac:dyDescent="0.25">
      <c r="A168" s="1"/>
      <c r="B168" s="2"/>
      <c r="C168" s="172"/>
      <c r="D168" s="25"/>
      <c r="E168" s="25"/>
      <c r="F168" s="109"/>
      <c r="G168" s="5"/>
      <c r="H168" s="5"/>
      <c r="I168" s="4"/>
      <c r="J168" s="5"/>
      <c r="K168" s="5"/>
      <c r="L168" s="4"/>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row>
    <row r="169" spans="1:48" x14ac:dyDescent="0.25">
      <c r="A169" s="1"/>
      <c r="B169" s="2"/>
      <c r="C169" s="172"/>
      <c r="D169" s="173"/>
      <c r="E169" s="25"/>
      <c r="F169" s="105"/>
      <c r="G169" s="5"/>
      <c r="H169" s="5"/>
      <c r="I169" s="4"/>
      <c r="J169" s="5"/>
      <c r="K169" s="5"/>
      <c r="L169" s="4"/>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row>
    <row r="170" spans="1:48" x14ac:dyDescent="0.25">
      <c r="I170" s="4"/>
    </row>
  </sheetData>
  <mergeCells count="11">
    <mergeCell ref="S7:W7"/>
    <mergeCell ref="J9:K9"/>
    <mergeCell ref="C4:E4"/>
    <mergeCell ref="H4:K4"/>
    <mergeCell ref="R4:R9"/>
    <mergeCell ref="C5:E5"/>
    <mergeCell ref="H5:K5"/>
    <mergeCell ref="C6:E6"/>
    <mergeCell ref="H6:K6"/>
    <mergeCell ref="C7:E7"/>
    <mergeCell ref="H7:K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2"/>
  <sheetViews>
    <sheetView workbookViewId="0">
      <selection activeCell="J31" sqref="J31:J37"/>
    </sheetView>
  </sheetViews>
  <sheetFormatPr baseColWidth="10" defaultColWidth="11.42578125" defaultRowHeight="15" x14ac:dyDescent="0.25"/>
  <cols>
    <col min="1" max="1" width="6.85546875" customWidth="1"/>
    <col min="2" max="2" width="2.28515625" customWidth="1"/>
    <col min="3" max="3" width="1.85546875" customWidth="1"/>
    <col min="5" max="5" width="37.42578125" customWidth="1"/>
    <col min="6" max="6" width="21.42578125" customWidth="1"/>
    <col min="7" max="7" width="4" customWidth="1"/>
    <col min="8" max="8" width="15.5703125" hidden="1" customWidth="1"/>
    <col min="9" max="9" width="11.42578125" hidden="1" customWidth="1"/>
    <col min="10" max="10" width="15.5703125" customWidth="1"/>
    <col min="11" max="11" width="16.42578125" customWidth="1"/>
    <col min="12" max="12" width="14.140625" bestFit="1" customWidth="1"/>
    <col min="13" max="13" width="14.42578125" customWidth="1"/>
  </cols>
  <sheetData>
    <row r="1" spans="1:11" ht="15.75" x14ac:dyDescent="0.25">
      <c r="A1" s="48"/>
      <c r="B1" s="36"/>
      <c r="C1" s="213" t="s">
        <v>268</v>
      </c>
      <c r="D1" s="213"/>
      <c r="E1" s="213"/>
      <c r="F1" s="213"/>
      <c r="G1" s="213"/>
      <c r="H1" s="213"/>
      <c r="I1" s="36"/>
      <c r="J1" s="36"/>
    </row>
    <row r="2" spans="1:11" ht="15.75" x14ac:dyDescent="0.25">
      <c r="A2" s="48"/>
      <c r="C2" s="213" t="s">
        <v>214</v>
      </c>
      <c r="D2" s="213"/>
      <c r="E2" s="213"/>
      <c r="F2" s="213"/>
      <c r="G2" s="213"/>
      <c r="H2" s="213"/>
      <c r="I2" s="36"/>
      <c r="J2" s="36"/>
    </row>
    <row r="3" spans="1:11" ht="15.75" x14ac:dyDescent="0.25">
      <c r="A3" s="48"/>
      <c r="B3" s="36"/>
      <c r="C3" s="213" t="s">
        <v>374</v>
      </c>
      <c r="D3" s="213"/>
      <c r="E3" s="213"/>
      <c r="F3" s="213"/>
      <c r="G3" s="213"/>
      <c r="H3" s="213"/>
      <c r="I3" s="36"/>
      <c r="J3" s="36"/>
    </row>
    <row r="4" spans="1:11" ht="15.75" x14ac:dyDescent="0.25">
      <c r="A4" s="48"/>
      <c r="B4" s="36"/>
      <c r="C4" s="213" t="s">
        <v>5</v>
      </c>
      <c r="D4" s="213"/>
      <c r="E4" s="213"/>
      <c r="F4" s="213"/>
      <c r="G4" s="213"/>
      <c r="H4" s="213"/>
      <c r="I4" s="36"/>
      <c r="J4" s="36"/>
    </row>
    <row r="5" spans="1:11" x14ac:dyDescent="0.25">
      <c r="A5" s="48"/>
      <c r="B5" s="36"/>
      <c r="C5" s="36"/>
      <c r="D5" s="49"/>
      <c r="E5" s="49"/>
      <c r="F5" s="36"/>
      <c r="G5" s="36"/>
      <c r="H5" s="36"/>
      <c r="I5" s="36"/>
      <c r="J5" s="36"/>
    </row>
    <row r="6" spans="1:11" x14ac:dyDescent="0.25">
      <c r="A6" s="48"/>
      <c r="B6" s="36"/>
      <c r="C6" s="36"/>
      <c r="D6" s="36"/>
      <c r="E6" s="36"/>
      <c r="F6" s="50">
        <v>2021</v>
      </c>
      <c r="G6" s="51"/>
      <c r="H6" s="50">
        <v>2017</v>
      </c>
      <c r="I6" s="36"/>
      <c r="J6" s="36"/>
      <c r="K6" s="151"/>
    </row>
    <row r="7" spans="1:11" x14ac:dyDescent="0.25">
      <c r="A7" s="48" t="s">
        <v>16</v>
      </c>
      <c r="B7" s="36"/>
      <c r="C7" s="52" t="s">
        <v>215</v>
      </c>
      <c r="D7" s="53"/>
      <c r="E7" s="53"/>
      <c r="F7" s="54"/>
      <c r="G7" s="55"/>
      <c r="H7" s="55"/>
      <c r="I7" s="36"/>
      <c r="J7" s="36"/>
      <c r="K7" s="151"/>
    </row>
    <row r="8" spans="1:11" x14ac:dyDescent="0.25">
      <c r="A8" s="48"/>
      <c r="B8" s="36"/>
      <c r="C8" s="52" t="s">
        <v>216</v>
      </c>
      <c r="D8" s="53"/>
      <c r="E8" s="53"/>
      <c r="F8" s="55"/>
      <c r="G8" s="55"/>
      <c r="H8" s="55"/>
      <c r="I8" s="36"/>
      <c r="J8" s="36"/>
      <c r="K8" s="151"/>
    </row>
    <row r="9" spans="1:11" x14ac:dyDescent="0.25">
      <c r="A9" s="48" t="s">
        <v>38</v>
      </c>
      <c r="B9" s="36"/>
      <c r="C9" s="36"/>
      <c r="D9" s="101" t="s">
        <v>327</v>
      </c>
      <c r="E9" s="36"/>
      <c r="F9" s="163">
        <f>+'BC BALANCE DE COMPROBACION'!E12</f>
        <v>19601635.780000001</v>
      </c>
      <c r="G9" s="57"/>
      <c r="H9" s="56">
        <v>2533694</v>
      </c>
      <c r="I9" s="36"/>
      <c r="J9" s="56"/>
      <c r="K9" s="62"/>
    </row>
    <row r="10" spans="1:11" x14ac:dyDescent="0.25">
      <c r="A10" s="48" t="s">
        <v>41</v>
      </c>
      <c r="B10" s="36"/>
      <c r="C10" s="36"/>
      <c r="D10" s="36" t="s">
        <v>328</v>
      </c>
      <c r="E10" s="36"/>
      <c r="F10" s="102">
        <f>+'BC BALANCE DE COMPROBACION'!D17</f>
        <v>5140039</v>
      </c>
      <c r="G10" s="57"/>
      <c r="H10" s="62">
        <v>103978</v>
      </c>
      <c r="I10" s="36"/>
      <c r="J10" s="56"/>
      <c r="K10" s="25"/>
    </row>
    <row r="11" spans="1:11" x14ac:dyDescent="0.25">
      <c r="A11" s="48"/>
      <c r="B11" s="36"/>
      <c r="C11" s="36"/>
      <c r="D11" s="36" t="s">
        <v>329</v>
      </c>
      <c r="E11" s="36"/>
      <c r="F11" s="102">
        <f>+'BC BALANCE DE COMPROBACION'!E18</f>
        <v>176507</v>
      </c>
      <c r="G11" s="153"/>
      <c r="H11" s="63">
        <v>0</v>
      </c>
      <c r="I11" s="5"/>
      <c r="J11" s="4"/>
      <c r="K11" s="62"/>
    </row>
    <row r="12" spans="1:11" x14ac:dyDescent="0.25">
      <c r="A12" s="48"/>
      <c r="B12" s="36"/>
      <c r="C12" s="52" t="s">
        <v>217</v>
      </c>
      <c r="D12" s="36"/>
      <c r="E12" s="36"/>
      <c r="F12" s="59">
        <f>+F9+F10+F11</f>
        <v>24918181.780000001</v>
      </c>
      <c r="G12" s="60"/>
      <c r="H12" s="59">
        <f>+H9+H10</f>
        <v>2637672</v>
      </c>
      <c r="I12" s="36"/>
      <c r="J12" s="56"/>
      <c r="K12" s="61"/>
    </row>
    <row r="13" spans="1:11" x14ac:dyDescent="0.25">
      <c r="A13" s="48"/>
      <c r="B13" s="36"/>
      <c r="C13" s="52"/>
      <c r="D13" s="36"/>
      <c r="E13" s="36"/>
      <c r="F13" s="61"/>
      <c r="G13" s="60"/>
      <c r="H13" s="61"/>
      <c r="I13" s="36"/>
      <c r="J13" s="36"/>
      <c r="K13" s="61"/>
    </row>
    <row r="14" spans="1:11" x14ac:dyDescent="0.25">
      <c r="A14" s="48"/>
      <c r="B14" s="36"/>
      <c r="C14" s="52" t="s">
        <v>218</v>
      </c>
      <c r="D14" s="36"/>
      <c r="E14" s="36"/>
      <c r="F14" s="4"/>
      <c r="G14" s="62"/>
      <c r="H14" s="56"/>
      <c r="I14" s="36"/>
      <c r="J14" s="36"/>
      <c r="K14" s="62"/>
    </row>
    <row r="15" spans="1:11" x14ac:dyDescent="0.25">
      <c r="A15" s="48" t="s">
        <v>46</v>
      </c>
      <c r="B15" s="36"/>
      <c r="C15" s="36"/>
      <c r="D15" s="36" t="s">
        <v>330</v>
      </c>
      <c r="E15" s="36"/>
      <c r="F15" s="163">
        <f>+'BC BALANCE DE COMPROBACION'!E20</f>
        <v>59968799</v>
      </c>
      <c r="G15" s="57"/>
      <c r="H15" s="56">
        <v>26705519</v>
      </c>
      <c r="I15" s="36"/>
      <c r="J15" s="25"/>
      <c r="K15" s="25"/>
    </row>
    <row r="16" spans="1:11" x14ac:dyDescent="0.25">
      <c r="A16" s="48"/>
      <c r="B16" s="36"/>
      <c r="C16" s="36"/>
      <c r="D16" s="36" t="s">
        <v>362</v>
      </c>
      <c r="E16" s="36"/>
      <c r="F16" s="163">
        <f>+'BC BALANCE DE COMPROBACION'!E22</f>
        <v>30144</v>
      </c>
      <c r="G16" s="57"/>
      <c r="H16" s="56"/>
      <c r="I16" s="36"/>
      <c r="J16" s="62"/>
      <c r="K16" s="25"/>
    </row>
    <row r="17" spans="1:13" x14ac:dyDescent="0.25">
      <c r="A17" s="48"/>
      <c r="B17" s="36"/>
      <c r="C17" s="36"/>
      <c r="D17" s="36"/>
      <c r="E17" s="36"/>
      <c r="F17" s="163"/>
      <c r="G17" s="191"/>
      <c r="H17" s="56"/>
      <c r="I17" s="36"/>
      <c r="J17" s="62"/>
      <c r="K17" s="25"/>
    </row>
    <row r="18" spans="1:13" ht="8.25" customHeight="1" x14ac:dyDescent="0.25">
      <c r="A18" s="48"/>
      <c r="B18" s="36"/>
      <c r="C18" s="36"/>
      <c r="D18" s="5"/>
      <c r="E18" s="5"/>
      <c r="F18" s="25"/>
      <c r="G18" s="60"/>
      <c r="H18" s="25">
        <v>0</v>
      </c>
      <c r="I18" s="36"/>
      <c r="J18" s="156"/>
      <c r="K18" s="25"/>
    </row>
    <row r="19" spans="1:13" ht="6" customHeight="1" x14ac:dyDescent="0.25">
      <c r="A19" s="48"/>
      <c r="B19" s="36"/>
      <c r="C19" s="36"/>
      <c r="D19" s="5"/>
      <c r="E19" s="5"/>
      <c r="F19" s="25"/>
      <c r="G19" s="60"/>
      <c r="H19" s="25"/>
      <c r="I19" s="36"/>
      <c r="J19" s="99"/>
      <c r="K19" s="25"/>
    </row>
    <row r="20" spans="1:13" ht="3.75" customHeight="1" x14ac:dyDescent="0.25">
      <c r="A20" s="48"/>
      <c r="B20" s="36"/>
      <c r="C20" s="36"/>
      <c r="D20" s="5"/>
      <c r="E20" s="5"/>
      <c r="F20" s="164"/>
      <c r="G20" s="57"/>
      <c r="H20" s="63">
        <v>0</v>
      </c>
      <c r="I20" s="115"/>
      <c r="J20" s="99"/>
      <c r="K20" s="160"/>
    </row>
    <row r="21" spans="1:13" x14ac:dyDescent="0.25">
      <c r="A21" s="48"/>
      <c r="B21" s="36"/>
      <c r="C21" s="52" t="s">
        <v>219</v>
      </c>
      <c r="D21" s="36"/>
      <c r="E21" s="36"/>
      <c r="F21" s="161">
        <f>+F19+F16+F15+F17</f>
        <v>59998943</v>
      </c>
      <c r="G21" s="60"/>
      <c r="H21" s="59">
        <f>+H15+H18+H20</f>
        <v>26705519</v>
      </c>
      <c r="I21" s="56"/>
      <c r="J21" s="36"/>
      <c r="K21" s="61"/>
    </row>
    <row r="22" spans="1:13" x14ac:dyDescent="0.25">
      <c r="A22" s="48"/>
      <c r="B22" s="36"/>
      <c r="C22" s="52"/>
      <c r="D22" s="36"/>
      <c r="E22" s="36"/>
      <c r="F22" s="61"/>
      <c r="G22" s="60"/>
      <c r="H22" s="61"/>
      <c r="I22" s="36"/>
      <c r="J22" s="36"/>
      <c r="K22" s="61"/>
    </row>
    <row r="23" spans="1:13" ht="15.75" thickBot="1" x14ac:dyDescent="0.3">
      <c r="A23" s="48"/>
      <c r="B23" s="36"/>
      <c r="C23" s="52" t="s">
        <v>220</v>
      </c>
      <c r="D23" s="36"/>
      <c r="E23" s="36"/>
      <c r="F23" s="64">
        <f>+F12+F21</f>
        <v>84917124.780000001</v>
      </c>
      <c r="G23" s="65"/>
      <c r="H23" s="64">
        <f>+H12+H21</f>
        <v>29343191</v>
      </c>
      <c r="I23" s="36"/>
      <c r="J23" s="56"/>
      <c r="K23" s="61"/>
    </row>
    <row r="24" spans="1:13" ht="15.75" thickTop="1" x14ac:dyDescent="0.25">
      <c r="A24" s="48"/>
      <c r="B24" s="36"/>
      <c r="C24" s="36"/>
      <c r="D24" s="36" t="s">
        <v>213</v>
      </c>
      <c r="E24" s="36"/>
      <c r="F24" s="56"/>
      <c r="G24" s="56"/>
      <c r="H24" s="56"/>
      <c r="I24" s="36"/>
      <c r="J24" s="36"/>
      <c r="K24" s="62"/>
    </row>
    <row r="25" spans="1:13" x14ac:dyDescent="0.25">
      <c r="A25" s="48"/>
      <c r="B25" s="36"/>
      <c r="C25" s="52" t="s">
        <v>221</v>
      </c>
      <c r="D25" s="36"/>
      <c r="E25" s="36"/>
      <c r="F25" s="56"/>
      <c r="G25" s="56"/>
      <c r="H25" s="56"/>
      <c r="I25" s="36"/>
      <c r="J25" s="36"/>
      <c r="K25" s="62"/>
    </row>
    <row r="26" spans="1:13" x14ac:dyDescent="0.25">
      <c r="A26" s="48"/>
      <c r="B26" s="36"/>
      <c r="C26" s="52" t="s">
        <v>222</v>
      </c>
      <c r="D26" s="36"/>
      <c r="E26" s="36"/>
      <c r="F26" s="57"/>
      <c r="G26" s="57"/>
      <c r="H26" s="57"/>
      <c r="I26" s="36"/>
      <c r="J26" s="36"/>
      <c r="K26" s="60"/>
    </row>
    <row r="27" spans="1:13" ht="15.75" x14ac:dyDescent="0.25">
      <c r="A27" s="48" t="s">
        <v>54</v>
      </c>
      <c r="B27" s="36"/>
      <c r="C27" s="36"/>
      <c r="D27" s="36" t="s">
        <v>331</v>
      </c>
      <c r="E27" s="36"/>
      <c r="F27" s="194">
        <v>6597333</v>
      </c>
      <c r="G27" s="57"/>
      <c r="H27" s="58">
        <v>2136529</v>
      </c>
      <c r="I27" s="107"/>
      <c r="J27" s="56"/>
      <c r="K27" s="62"/>
    </row>
    <row r="28" spans="1:13" x14ac:dyDescent="0.25">
      <c r="A28" s="48"/>
      <c r="B28" s="36"/>
      <c r="C28" s="52" t="s">
        <v>223</v>
      </c>
      <c r="D28" s="36"/>
      <c r="E28" s="36"/>
      <c r="F28" s="195">
        <f>+F27</f>
        <v>6597333</v>
      </c>
      <c r="G28" s="60"/>
      <c r="H28" s="61">
        <f>+H27</f>
        <v>2136529</v>
      </c>
      <c r="I28" s="36"/>
      <c r="J28" s="56"/>
      <c r="K28" s="61"/>
    </row>
    <row r="29" spans="1:13" x14ac:dyDescent="0.25">
      <c r="A29" s="48"/>
      <c r="B29" s="36"/>
      <c r="C29" s="52" t="s">
        <v>348</v>
      </c>
      <c r="D29" s="36"/>
      <c r="E29" s="36"/>
      <c r="F29" s="165"/>
      <c r="G29" s="60"/>
      <c r="H29" s="62"/>
      <c r="I29" s="36"/>
      <c r="J29" s="36"/>
      <c r="K29" s="61"/>
    </row>
    <row r="30" spans="1:13" ht="15.75" thickBot="1" x14ac:dyDescent="0.3">
      <c r="A30" s="48"/>
      <c r="B30" s="36"/>
      <c r="C30" s="52" t="s">
        <v>224</v>
      </c>
      <c r="D30" s="36"/>
      <c r="E30" s="36"/>
      <c r="F30" s="174">
        <f>+F28</f>
        <v>6597333</v>
      </c>
      <c r="G30" s="65"/>
      <c r="H30" s="64">
        <f>+H28</f>
        <v>2136529</v>
      </c>
      <c r="I30" s="56"/>
      <c r="J30" s="56"/>
      <c r="K30" s="61"/>
    </row>
    <row r="31" spans="1:13" ht="15.75" thickTop="1" x14ac:dyDescent="0.25">
      <c r="A31" s="48"/>
      <c r="B31" s="36"/>
      <c r="C31" s="52"/>
      <c r="D31" s="36"/>
      <c r="E31" s="36"/>
      <c r="F31" s="169"/>
      <c r="G31" s="56"/>
      <c r="H31" s="56"/>
      <c r="I31" s="36"/>
      <c r="J31" s="36"/>
      <c r="K31" s="62"/>
    </row>
    <row r="32" spans="1:13" x14ac:dyDescent="0.25">
      <c r="A32" s="48"/>
      <c r="B32" s="36"/>
      <c r="C32" s="52" t="s">
        <v>332</v>
      </c>
      <c r="D32" s="36"/>
      <c r="E32" s="36"/>
      <c r="F32" s="56"/>
      <c r="G32" s="56"/>
      <c r="H32" s="56"/>
      <c r="I32" s="36"/>
      <c r="J32" s="60"/>
      <c r="K32" s="60"/>
      <c r="L32" s="36"/>
      <c r="M32" s="36"/>
    </row>
    <row r="33" spans="1:14" x14ac:dyDescent="0.25">
      <c r="A33" s="48"/>
      <c r="B33" s="36"/>
      <c r="C33" s="52"/>
      <c r="D33" s="36" t="s">
        <v>299</v>
      </c>
      <c r="E33" s="36"/>
      <c r="F33" s="4">
        <v>156228</v>
      </c>
      <c r="G33" s="56"/>
      <c r="H33" s="56">
        <v>156228</v>
      </c>
      <c r="I33" s="36"/>
      <c r="J33" s="168"/>
      <c r="K33" s="157"/>
      <c r="L33" s="154"/>
      <c r="M33" s="154"/>
    </row>
    <row r="34" spans="1:14" x14ac:dyDescent="0.25">
      <c r="A34" s="48" t="s">
        <v>61</v>
      </c>
      <c r="B34" s="36"/>
      <c r="C34" s="36"/>
      <c r="D34" s="36" t="s">
        <v>225</v>
      </c>
      <c r="E34" s="36"/>
      <c r="F34" s="190">
        <v>-3865298</v>
      </c>
      <c r="G34" s="57"/>
      <c r="H34" s="4">
        <v>5556025</v>
      </c>
      <c r="I34" s="56"/>
      <c r="J34" s="61"/>
      <c r="K34" s="25"/>
      <c r="L34" s="154"/>
      <c r="M34" s="154"/>
    </row>
    <row r="35" spans="1:14" x14ac:dyDescent="0.25">
      <c r="A35" s="48" t="s">
        <v>59</v>
      </c>
      <c r="B35" s="36"/>
      <c r="C35" s="36"/>
      <c r="D35" s="36" t="s">
        <v>226</v>
      </c>
      <c r="E35" s="36"/>
      <c r="F35" s="190">
        <v>82028862</v>
      </c>
      <c r="G35" s="57"/>
      <c r="H35" s="58">
        <v>21494424</v>
      </c>
      <c r="I35" s="56"/>
      <c r="J35" s="160"/>
      <c r="K35" s="160"/>
      <c r="L35" s="166"/>
      <c r="M35" s="166"/>
      <c r="N35" s="167"/>
    </row>
    <row r="36" spans="1:14" x14ac:dyDescent="0.25">
      <c r="A36" s="48"/>
      <c r="B36" s="36"/>
      <c r="C36" s="52" t="s">
        <v>227</v>
      </c>
      <c r="D36" s="36"/>
      <c r="E36" s="36"/>
      <c r="F36" s="171">
        <f>+F23-F30</f>
        <v>78319791.780000001</v>
      </c>
      <c r="G36" s="65"/>
      <c r="H36" s="59">
        <f>SUM(H33:H35)</f>
        <v>27206677</v>
      </c>
      <c r="I36" s="56"/>
      <c r="J36" s="62"/>
      <c r="K36" s="61"/>
      <c r="L36" s="102"/>
    </row>
    <row r="37" spans="1:14" x14ac:dyDescent="0.25">
      <c r="A37" s="48"/>
      <c r="B37" s="36"/>
      <c r="C37" s="52"/>
      <c r="D37" s="36"/>
      <c r="E37" s="36"/>
      <c r="F37" s="55"/>
      <c r="G37" s="55"/>
      <c r="H37" s="55"/>
      <c r="I37" s="56"/>
      <c r="J37" s="62"/>
      <c r="K37" s="152"/>
      <c r="L37" s="158"/>
      <c r="M37" s="158"/>
    </row>
    <row r="38" spans="1:14" ht="15.75" thickBot="1" x14ac:dyDescent="0.3">
      <c r="A38" s="48"/>
      <c r="B38" s="36"/>
      <c r="C38" s="52" t="s">
        <v>228</v>
      </c>
      <c r="D38" s="36"/>
      <c r="E38" s="36"/>
      <c r="F38" s="64">
        <f>+F36+F30</f>
        <v>84917124.780000001</v>
      </c>
      <c r="G38" s="55"/>
      <c r="H38" s="64">
        <f>+H36+H30</f>
        <v>29343206</v>
      </c>
      <c r="I38" s="56"/>
      <c r="J38" s="186"/>
      <c r="K38" s="61"/>
    </row>
    <row r="39" spans="1:14" ht="15.75" thickTop="1" x14ac:dyDescent="0.25">
      <c r="A39" s="48"/>
      <c r="B39" s="36"/>
      <c r="C39" s="52"/>
      <c r="D39" s="36"/>
      <c r="E39" s="36"/>
      <c r="F39" s="61"/>
      <c r="G39" s="55"/>
      <c r="H39" s="61"/>
      <c r="I39" s="36"/>
      <c r="J39" s="56"/>
      <c r="K39" s="61"/>
    </row>
    <row r="40" spans="1:14" x14ac:dyDescent="0.25">
      <c r="A40" s="48"/>
      <c r="B40" s="36"/>
      <c r="C40" s="52"/>
      <c r="D40" s="36"/>
      <c r="E40" s="36"/>
      <c r="F40" s="61"/>
      <c r="G40" s="55"/>
      <c r="H40" s="61"/>
      <c r="I40" s="36"/>
      <c r="J40" s="36"/>
      <c r="K40" s="151"/>
    </row>
    <row r="41" spans="1:14" x14ac:dyDescent="0.25">
      <c r="A41" s="189" t="s">
        <v>366</v>
      </c>
      <c r="B41" s="36"/>
      <c r="C41" s="52"/>
      <c r="D41" s="36"/>
      <c r="E41" s="36"/>
      <c r="F41" s="61" t="s">
        <v>367</v>
      </c>
      <c r="G41" s="55"/>
      <c r="H41" s="61"/>
      <c r="I41" s="36"/>
      <c r="J41" s="36"/>
      <c r="K41" s="151"/>
    </row>
    <row r="42" spans="1:14" x14ac:dyDescent="0.25">
      <c r="A42" s="48"/>
      <c r="B42" s="36"/>
      <c r="C42" s="52"/>
      <c r="D42" s="36"/>
      <c r="E42" s="36"/>
      <c r="F42" s="61"/>
      <c r="G42" s="55"/>
      <c r="H42" s="61"/>
      <c r="I42" s="36"/>
      <c r="J42" s="36"/>
    </row>
    <row r="43" spans="1:14" ht="15.75" x14ac:dyDescent="0.25">
      <c r="A43" s="91" t="s">
        <v>291</v>
      </c>
      <c r="B43" s="36"/>
      <c r="C43" s="36"/>
      <c r="F43" s="187"/>
      <c r="G43" s="188"/>
      <c r="H43" s="36"/>
      <c r="I43" s="36"/>
      <c r="J43" s="36"/>
    </row>
    <row r="44" spans="1:14" ht="15.75" x14ac:dyDescent="0.25">
      <c r="A44" s="48"/>
      <c r="B44" s="36"/>
      <c r="C44" s="36"/>
      <c r="D44" s="91"/>
      <c r="G44" s="36"/>
      <c r="H44" s="36"/>
      <c r="I44" s="36"/>
      <c r="J44" s="36"/>
    </row>
    <row r="45" spans="1:14" ht="15.75" x14ac:dyDescent="0.25">
      <c r="A45" s="91" t="s">
        <v>293</v>
      </c>
      <c r="B45" s="36"/>
      <c r="C45" s="36"/>
      <c r="F45" s="114" t="s">
        <v>368</v>
      </c>
      <c r="G45" s="36"/>
      <c r="H45" s="36"/>
      <c r="I45" s="36"/>
      <c r="J45" s="36"/>
    </row>
    <row r="46" spans="1:14" ht="15.75" x14ac:dyDescent="0.25">
      <c r="A46" s="112" t="s">
        <v>294</v>
      </c>
      <c r="B46" s="36"/>
      <c r="C46" s="36"/>
      <c r="E46" s="112"/>
      <c r="F46" s="112" t="s">
        <v>369</v>
      </c>
      <c r="G46" s="36"/>
      <c r="H46" s="36"/>
      <c r="I46" s="36"/>
      <c r="J46" s="36"/>
    </row>
    <row r="47" spans="1:14" ht="15.75" x14ac:dyDescent="0.25">
      <c r="B47" s="36"/>
      <c r="C47" s="36"/>
      <c r="D47" s="91"/>
      <c r="F47" s="36"/>
      <c r="G47" s="36"/>
      <c r="H47" s="36"/>
      <c r="I47" s="36"/>
      <c r="J47" s="36"/>
    </row>
    <row r="48" spans="1:14" ht="15.75" customHeight="1" x14ac:dyDescent="0.25">
      <c r="A48" s="48"/>
      <c r="B48" s="36"/>
      <c r="C48" s="36"/>
      <c r="D48" s="91"/>
      <c r="F48" s="36"/>
      <c r="G48" s="48"/>
      <c r="H48" s="36"/>
      <c r="I48" s="36"/>
      <c r="J48" s="36"/>
    </row>
    <row r="49" spans="1:10" ht="15.75" customHeight="1" x14ac:dyDescent="0.25">
      <c r="A49" s="48"/>
      <c r="B49" s="36"/>
      <c r="C49" s="36"/>
      <c r="D49" s="91"/>
      <c r="F49" s="36"/>
      <c r="G49" s="48"/>
      <c r="H49" s="36"/>
      <c r="I49" s="36"/>
      <c r="J49" s="36"/>
    </row>
    <row r="50" spans="1:10" ht="15.75" x14ac:dyDescent="0.25">
      <c r="A50" s="48"/>
      <c r="B50" s="36"/>
      <c r="C50" s="36"/>
      <c r="D50" s="91"/>
      <c r="F50" s="36"/>
      <c r="G50" s="36"/>
      <c r="H50" s="36"/>
      <c r="I50" s="36"/>
      <c r="J50" s="36"/>
    </row>
    <row r="51" spans="1:10" ht="15.75" x14ac:dyDescent="0.25">
      <c r="A51" s="48"/>
      <c r="B51" s="36"/>
      <c r="C51" s="36"/>
      <c r="D51" s="91"/>
      <c r="F51" s="36"/>
      <c r="G51" s="48"/>
      <c r="H51" s="36"/>
      <c r="I51" s="36"/>
      <c r="J51" s="36"/>
    </row>
    <row r="52" spans="1:10" ht="15.75" x14ac:dyDescent="0.25">
      <c r="A52" s="48"/>
      <c r="B52" s="36"/>
      <c r="C52" s="36"/>
      <c r="D52" s="91"/>
      <c r="F52" s="36"/>
      <c r="G52" s="36"/>
      <c r="H52" s="36"/>
      <c r="I52" s="36"/>
      <c r="J52" s="36"/>
    </row>
    <row r="53" spans="1:10" ht="15.75" x14ac:dyDescent="0.25">
      <c r="A53" s="48"/>
      <c r="B53" s="36"/>
      <c r="C53" s="36"/>
      <c r="D53" s="91"/>
      <c r="F53" s="36"/>
      <c r="G53" s="36"/>
      <c r="H53" s="36"/>
      <c r="I53" s="36"/>
      <c r="J53" s="36"/>
    </row>
    <row r="54" spans="1:10" ht="15.75" x14ac:dyDescent="0.25">
      <c r="A54" s="48"/>
      <c r="B54" s="36"/>
      <c r="C54" s="36"/>
      <c r="D54" s="91"/>
      <c r="F54" s="36"/>
      <c r="G54" s="36"/>
      <c r="H54" s="36"/>
      <c r="I54" s="36"/>
      <c r="J54" s="36"/>
    </row>
    <row r="55" spans="1:10" x14ac:dyDescent="0.25">
      <c r="A55" s="48"/>
      <c r="B55" s="36"/>
      <c r="C55" s="36"/>
      <c r="F55" s="36"/>
      <c r="G55" s="36"/>
      <c r="H55" s="36"/>
      <c r="I55" s="36"/>
      <c r="J55" s="36"/>
    </row>
    <row r="56" spans="1:10" ht="15.75" x14ac:dyDescent="0.25">
      <c r="A56" s="48"/>
      <c r="B56" s="36"/>
      <c r="C56" s="36"/>
      <c r="D56" s="91"/>
      <c r="F56" s="36"/>
      <c r="G56" s="36"/>
      <c r="H56" s="36"/>
      <c r="I56" s="36"/>
      <c r="J56" s="36"/>
    </row>
    <row r="57" spans="1:10" ht="15.75" x14ac:dyDescent="0.25">
      <c r="A57" s="48"/>
      <c r="B57" s="36"/>
      <c r="C57" s="36"/>
      <c r="F57" s="112"/>
      <c r="G57" s="36"/>
      <c r="H57" s="36"/>
      <c r="I57" s="36"/>
      <c r="J57" s="36"/>
    </row>
    <row r="59" spans="1:10" ht="15.75" x14ac:dyDescent="0.25">
      <c r="D59" s="91"/>
    </row>
    <row r="60" spans="1:10" ht="15.75" x14ac:dyDescent="0.25">
      <c r="D60" s="91"/>
    </row>
    <row r="61" spans="1:10" ht="15.75" x14ac:dyDescent="0.25">
      <c r="D61" s="91"/>
    </row>
    <row r="62" spans="1:10" ht="15.75" x14ac:dyDescent="0.25">
      <c r="D62" s="91"/>
    </row>
    <row r="63" spans="1:10" ht="15.75" x14ac:dyDescent="0.25">
      <c r="D63" s="91"/>
    </row>
    <row r="64" spans="1:10" ht="15.75" x14ac:dyDescent="0.25">
      <c r="D64" s="91"/>
    </row>
    <row r="65" spans="4:4" ht="15.75" x14ac:dyDescent="0.25">
      <c r="D65" s="91"/>
    </row>
    <row r="66" spans="4:4" ht="15.75" x14ac:dyDescent="0.25">
      <c r="D66" s="91"/>
    </row>
    <row r="70" spans="4:4" ht="15.75" x14ac:dyDescent="0.25">
      <c r="D70" s="91"/>
    </row>
    <row r="71" spans="4:4" x14ac:dyDescent="0.25">
      <c r="D71" s="113"/>
    </row>
    <row r="72" spans="4:4" x14ac:dyDescent="0.25">
      <c r="D72" s="113"/>
    </row>
  </sheetData>
  <mergeCells count="4">
    <mergeCell ref="C1:H1"/>
    <mergeCell ref="C2:H2"/>
    <mergeCell ref="C3:H3"/>
    <mergeCell ref="C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5:L47"/>
  <sheetViews>
    <sheetView tabSelected="1" workbookViewId="0">
      <selection activeCell="M31" sqref="M30:M31"/>
    </sheetView>
  </sheetViews>
  <sheetFormatPr baseColWidth="10" defaultColWidth="11.42578125" defaultRowHeight="15" x14ac:dyDescent="0.25"/>
  <cols>
    <col min="1" max="1" width="4.85546875" customWidth="1"/>
    <col min="2" max="2" width="1.28515625" customWidth="1"/>
    <col min="3" max="3" width="3" customWidth="1"/>
    <col min="4" max="4" width="17.42578125" customWidth="1"/>
    <col min="5" max="5" width="21.140625" customWidth="1"/>
    <col min="6" max="7" width="13.7109375" customWidth="1"/>
    <col min="8" max="8" width="21.28515625" hidden="1" customWidth="1"/>
    <col min="9" max="9" width="12.85546875" bestFit="1" customWidth="1"/>
    <col min="10" max="11" width="14.7109375" customWidth="1"/>
  </cols>
  <sheetData>
    <row r="5" spans="1:11" x14ac:dyDescent="0.25">
      <c r="A5" s="48"/>
      <c r="B5" s="36"/>
      <c r="C5" s="36"/>
      <c r="D5" s="36"/>
      <c r="E5" s="36"/>
      <c r="F5" s="36"/>
      <c r="G5" s="36"/>
      <c r="H5" s="36"/>
      <c r="I5" s="36"/>
      <c r="J5" s="36"/>
      <c r="K5" s="36"/>
    </row>
    <row r="6" spans="1:11" ht="15.75" x14ac:dyDescent="0.25">
      <c r="A6" s="48"/>
      <c r="B6" s="36"/>
      <c r="C6" s="213" t="s">
        <v>268</v>
      </c>
      <c r="D6" s="213"/>
      <c r="E6" s="213"/>
      <c r="F6" s="213"/>
      <c r="G6" s="213"/>
      <c r="H6" s="213"/>
      <c r="I6" s="36"/>
      <c r="J6" s="36"/>
      <c r="K6" s="36"/>
    </row>
    <row r="7" spans="1:11" ht="15.75" x14ac:dyDescent="0.25">
      <c r="B7" s="36"/>
      <c r="C7" s="213" t="s">
        <v>230</v>
      </c>
      <c r="D7" s="213"/>
      <c r="E7" s="213"/>
      <c r="F7" s="213"/>
      <c r="G7" s="213"/>
      <c r="H7" s="213"/>
      <c r="I7" s="36"/>
      <c r="J7" s="36"/>
      <c r="K7" s="36"/>
    </row>
    <row r="8" spans="1:11" ht="15.75" x14ac:dyDescent="0.25">
      <c r="A8" s="48"/>
      <c r="B8" s="36"/>
      <c r="C8" s="213" t="s">
        <v>375</v>
      </c>
      <c r="D8" s="213"/>
      <c r="E8" s="213"/>
      <c r="F8" s="213"/>
      <c r="G8" s="213"/>
      <c r="H8" s="213"/>
      <c r="I8" s="36"/>
      <c r="J8" s="36"/>
      <c r="K8" s="36"/>
    </row>
    <row r="9" spans="1:11" ht="15.75" x14ac:dyDescent="0.25">
      <c r="A9" s="48"/>
      <c r="B9" s="36"/>
      <c r="C9" s="213" t="s">
        <v>5</v>
      </c>
      <c r="D9" s="213"/>
      <c r="E9" s="213"/>
      <c r="F9" s="213"/>
      <c r="G9" s="213"/>
      <c r="H9" s="213"/>
      <c r="I9" s="36"/>
      <c r="J9" s="36"/>
      <c r="K9" s="36"/>
    </row>
    <row r="10" spans="1:11" x14ac:dyDescent="0.25">
      <c r="A10" s="48"/>
      <c r="B10" s="36"/>
      <c r="C10" s="36"/>
      <c r="D10" s="49"/>
      <c r="E10" s="49"/>
      <c r="F10" s="36"/>
      <c r="G10" s="36"/>
      <c r="H10" s="36"/>
      <c r="I10" s="36"/>
      <c r="J10" s="36"/>
      <c r="K10" s="36"/>
    </row>
    <row r="11" spans="1:11" x14ac:dyDescent="0.25">
      <c r="A11" s="48"/>
      <c r="B11" s="36"/>
      <c r="C11" s="36"/>
      <c r="D11" s="36"/>
      <c r="E11" s="36"/>
      <c r="F11" s="67">
        <v>2021</v>
      </c>
      <c r="G11" s="51"/>
      <c r="H11" s="67">
        <v>2017</v>
      </c>
      <c r="I11" s="36"/>
      <c r="J11" s="36"/>
      <c r="K11" s="36"/>
    </row>
    <row r="12" spans="1:11" x14ac:dyDescent="0.25">
      <c r="A12" s="48"/>
      <c r="B12" s="36"/>
      <c r="C12" s="52" t="s">
        <v>66</v>
      </c>
      <c r="D12" s="53"/>
      <c r="E12" s="53"/>
      <c r="F12" s="54"/>
      <c r="G12" s="55"/>
      <c r="H12" s="55"/>
      <c r="I12" s="148"/>
      <c r="J12" s="36"/>
      <c r="K12" s="36"/>
    </row>
    <row r="13" spans="1:11" x14ac:dyDescent="0.25">
      <c r="A13" s="48" t="s">
        <v>65</v>
      </c>
      <c r="B13" s="36"/>
      <c r="C13" s="36"/>
      <c r="D13" s="36" t="s">
        <v>231</v>
      </c>
      <c r="E13" s="36"/>
      <c r="F13" s="102">
        <v>8936375</v>
      </c>
      <c r="G13" s="57"/>
      <c r="H13" s="62"/>
      <c r="I13" s="62"/>
      <c r="J13" s="36"/>
      <c r="K13" s="36"/>
    </row>
    <row r="14" spans="1:11" ht="4.5" customHeight="1" x14ac:dyDescent="0.25">
      <c r="A14" s="48"/>
      <c r="B14" s="36"/>
      <c r="C14" s="36"/>
      <c r="D14" s="36"/>
      <c r="E14" s="36"/>
      <c r="F14" s="102"/>
      <c r="G14" s="57"/>
      <c r="H14" s="62"/>
      <c r="I14" s="62"/>
      <c r="J14" s="36"/>
      <c r="K14" s="36"/>
    </row>
    <row r="15" spans="1:11" x14ac:dyDescent="0.25">
      <c r="A15" s="48"/>
      <c r="B15" s="36"/>
      <c r="C15" s="36"/>
      <c r="D15" s="5" t="s">
        <v>334</v>
      </c>
      <c r="E15" s="5"/>
      <c r="F15" s="192">
        <v>2213856</v>
      </c>
      <c r="G15" s="57"/>
      <c r="H15" s="58"/>
      <c r="I15" s="62"/>
      <c r="J15" s="5"/>
      <c r="K15" s="36"/>
    </row>
    <row r="16" spans="1:11" x14ac:dyDescent="0.25">
      <c r="A16" s="48"/>
      <c r="B16" s="36"/>
      <c r="C16" s="52" t="s">
        <v>232</v>
      </c>
      <c r="D16" s="36"/>
      <c r="E16" s="36"/>
      <c r="F16" s="171">
        <f>+F13+F15+F14</f>
        <v>11150231</v>
      </c>
      <c r="G16" s="60"/>
      <c r="H16" s="59"/>
      <c r="I16" s="61"/>
      <c r="J16" s="36"/>
      <c r="K16" s="36"/>
    </row>
    <row r="17" spans="1:12" x14ac:dyDescent="0.25">
      <c r="A17" s="48"/>
      <c r="B17" s="36"/>
      <c r="C17" s="36"/>
      <c r="D17" s="36" t="s">
        <v>213</v>
      </c>
      <c r="E17" s="36"/>
      <c r="F17" s="56"/>
      <c r="G17" s="56"/>
      <c r="H17" s="56"/>
      <c r="I17" s="62"/>
      <c r="J17" s="36"/>
      <c r="K17" s="36"/>
    </row>
    <row r="18" spans="1:12" x14ac:dyDescent="0.25">
      <c r="A18" s="48"/>
      <c r="B18" s="36"/>
      <c r="C18" s="52" t="s">
        <v>333</v>
      </c>
      <c r="D18" s="36"/>
      <c r="E18" s="36"/>
      <c r="F18" s="57"/>
    </row>
    <row r="19" spans="1:12" x14ac:dyDescent="0.25">
      <c r="A19" s="48" t="s">
        <v>70</v>
      </c>
      <c r="B19" s="36"/>
      <c r="C19" s="36"/>
      <c r="D19" s="36" t="s">
        <v>233</v>
      </c>
      <c r="E19" s="36"/>
      <c r="F19" s="163">
        <v>9981649</v>
      </c>
      <c r="G19" s="56"/>
      <c r="H19" s="56"/>
      <c r="I19" s="62"/>
      <c r="J19" s="56"/>
      <c r="K19" s="56"/>
      <c r="L19" s="105"/>
    </row>
    <row r="20" spans="1:12" x14ac:dyDescent="0.25">
      <c r="A20" s="48" t="s">
        <v>130</v>
      </c>
      <c r="B20" s="36"/>
      <c r="C20" s="36"/>
      <c r="D20" s="5" t="s">
        <v>234</v>
      </c>
      <c r="E20" s="36"/>
      <c r="F20" s="163">
        <v>3682275</v>
      </c>
      <c r="G20" s="57"/>
      <c r="H20" s="56"/>
      <c r="I20" s="62"/>
      <c r="J20" s="56"/>
      <c r="K20" s="68"/>
    </row>
    <row r="21" spans="1:12" x14ac:dyDescent="0.25">
      <c r="A21" s="48" t="s">
        <v>207</v>
      </c>
      <c r="B21" s="36"/>
      <c r="C21" s="36"/>
      <c r="D21" s="5" t="s">
        <v>235</v>
      </c>
      <c r="E21" s="5"/>
      <c r="F21" s="102">
        <v>74273</v>
      </c>
      <c r="G21" s="57"/>
      <c r="H21" s="56"/>
      <c r="I21" s="62"/>
      <c r="J21" s="36"/>
      <c r="K21" s="36"/>
    </row>
    <row r="22" spans="1:12" x14ac:dyDescent="0.25">
      <c r="A22" s="48" t="s">
        <v>94</v>
      </c>
      <c r="B22" s="36"/>
      <c r="C22" s="36"/>
      <c r="D22" s="5" t="s">
        <v>236</v>
      </c>
      <c r="E22" s="36"/>
      <c r="F22" s="102">
        <v>1277332</v>
      </c>
      <c r="G22" s="57"/>
      <c r="H22" s="62"/>
      <c r="I22" s="25"/>
      <c r="J22" s="56"/>
      <c r="K22" s="68"/>
    </row>
    <row r="23" spans="1:12" x14ac:dyDescent="0.25">
      <c r="A23" s="48"/>
      <c r="B23" s="36"/>
      <c r="C23" s="36"/>
      <c r="D23" s="5"/>
      <c r="E23" s="36"/>
      <c r="F23" s="63"/>
      <c r="G23" s="57"/>
      <c r="H23" s="58"/>
      <c r="I23" s="62"/>
      <c r="J23" s="56"/>
      <c r="K23" s="68"/>
    </row>
    <row r="24" spans="1:12" x14ac:dyDescent="0.25">
      <c r="A24" s="48"/>
      <c r="B24" s="36"/>
      <c r="C24" s="52" t="s">
        <v>237</v>
      </c>
      <c r="D24" s="36"/>
      <c r="E24" s="36"/>
      <c r="F24" s="59">
        <f>SUM(F19:F23)</f>
        <v>15015529</v>
      </c>
      <c r="G24" s="60"/>
      <c r="H24" s="59"/>
      <c r="I24" s="61"/>
      <c r="J24" s="25"/>
      <c r="K24" s="36"/>
    </row>
    <row r="25" spans="1:12" x14ac:dyDescent="0.25">
      <c r="A25" s="48"/>
      <c r="B25" s="36"/>
      <c r="C25" s="36"/>
      <c r="D25" s="36"/>
      <c r="E25" s="36"/>
      <c r="F25" s="62"/>
      <c r="G25" s="57"/>
      <c r="H25" s="62"/>
      <c r="I25" s="62"/>
      <c r="J25" s="56"/>
      <c r="K25" s="56"/>
    </row>
    <row r="26" spans="1:12" ht="15.75" thickBot="1" x14ac:dyDescent="0.3">
      <c r="A26" s="48"/>
      <c r="B26" s="36"/>
      <c r="C26" s="52" t="s">
        <v>225</v>
      </c>
      <c r="D26" s="36"/>
      <c r="E26" s="36"/>
      <c r="F26" s="64">
        <f>F16-F24</f>
        <v>-3865298</v>
      </c>
      <c r="G26" s="60"/>
      <c r="H26" s="64"/>
      <c r="I26" s="61"/>
      <c r="J26" s="56"/>
      <c r="K26" s="36"/>
    </row>
    <row r="27" spans="1:12" ht="15.75" thickTop="1" x14ac:dyDescent="0.25">
      <c r="A27" s="48"/>
      <c r="B27" s="36"/>
      <c r="C27" s="52"/>
      <c r="D27" s="36"/>
      <c r="E27" s="36"/>
      <c r="F27" s="56"/>
      <c r="G27" s="56"/>
      <c r="H27" s="56"/>
      <c r="I27" s="62"/>
      <c r="J27" s="56"/>
      <c r="K27" s="36"/>
    </row>
    <row r="28" spans="1:12" x14ac:dyDescent="0.25">
      <c r="A28" s="48"/>
      <c r="B28" s="36"/>
      <c r="C28" s="52"/>
      <c r="D28" s="36"/>
      <c r="E28" s="36"/>
      <c r="F28" s="56"/>
      <c r="G28" s="56"/>
      <c r="H28" s="56"/>
      <c r="I28" s="149"/>
      <c r="J28" s="36"/>
      <c r="K28" s="36"/>
    </row>
    <row r="29" spans="1:12" x14ac:dyDescent="0.25">
      <c r="A29" s="48"/>
      <c r="B29" s="36"/>
      <c r="C29" s="36"/>
      <c r="D29" s="36"/>
      <c r="E29" s="36"/>
      <c r="F29" s="56"/>
      <c r="G29" s="56"/>
      <c r="H29" s="56"/>
      <c r="I29" s="149"/>
      <c r="J29" s="56"/>
      <c r="K29" s="36"/>
    </row>
    <row r="30" spans="1:12" x14ac:dyDescent="0.25">
      <c r="A30" s="48"/>
      <c r="B30" s="36"/>
      <c r="C30" s="218"/>
      <c r="D30" s="219"/>
      <c r="E30" s="219"/>
      <c r="F30" s="219"/>
      <c r="G30" s="219"/>
      <c r="H30" s="219"/>
      <c r="I30" s="149"/>
      <c r="J30" s="36"/>
      <c r="K30" s="36"/>
    </row>
    <row r="31" spans="1:12" x14ac:dyDescent="0.25">
      <c r="A31" s="48"/>
      <c r="B31" s="36"/>
      <c r="C31" s="36"/>
      <c r="D31" s="52"/>
      <c r="E31" s="52"/>
      <c r="F31" s="56"/>
      <c r="G31" s="36"/>
      <c r="H31" s="36"/>
      <c r="I31" s="149"/>
      <c r="J31" s="36"/>
      <c r="K31" s="36"/>
    </row>
    <row r="32" spans="1:12" x14ac:dyDescent="0.25">
      <c r="A32" s="217" t="s">
        <v>366</v>
      </c>
      <c r="B32" s="217"/>
      <c r="C32" s="217"/>
      <c r="D32" s="217"/>
      <c r="E32" s="36"/>
      <c r="F32" s="61" t="s">
        <v>367</v>
      </c>
      <c r="G32" s="36"/>
      <c r="H32" s="36"/>
      <c r="I32" s="149"/>
      <c r="J32" s="36"/>
      <c r="K32" s="36"/>
    </row>
    <row r="33" spans="1:11" x14ac:dyDescent="0.25">
      <c r="A33" s="48"/>
      <c r="B33" s="36"/>
      <c r="C33" s="36"/>
      <c r="D33" s="52"/>
      <c r="E33" s="52"/>
      <c r="F33" s="36"/>
      <c r="G33" s="36"/>
      <c r="H33" s="36"/>
      <c r="I33" s="149"/>
      <c r="J33" s="36"/>
      <c r="K33" s="36"/>
    </row>
    <row r="34" spans="1:11" x14ac:dyDescent="0.25">
      <c r="A34" s="48"/>
      <c r="B34" s="36"/>
      <c r="C34" s="36"/>
      <c r="D34" s="36"/>
      <c r="E34" s="36"/>
      <c r="F34" s="36"/>
      <c r="G34" s="36"/>
      <c r="H34" s="36"/>
      <c r="I34" s="149"/>
      <c r="J34" s="36"/>
      <c r="K34" s="36"/>
    </row>
    <row r="35" spans="1:11" x14ac:dyDescent="0.25">
      <c r="A35" s="48"/>
      <c r="B35" s="36"/>
      <c r="C35" s="36"/>
      <c r="D35" s="36"/>
      <c r="E35" s="36"/>
      <c r="F35" s="56"/>
      <c r="G35" s="56"/>
      <c r="H35" s="56"/>
      <c r="I35" s="149"/>
      <c r="J35" s="36"/>
      <c r="K35" s="36"/>
    </row>
    <row r="36" spans="1:11" ht="15.75" x14ac:dyDescent="0.25">
      <c r="B36" s="91" t="s">
        <v>291</v>
      </c>
      <c r="C36" s="36"/>
      <c r="D36" s="36"/>
      <c r="F36" s="214"/>
      <c r="G36" s="214"/>
      <c r="H36" s="36"/>
      <c r="I36" s="149"/>
    </row>
    <row r="37" spans="1:11" ht="15.75" x14ac:dyDescent="0.25">
      <c r="B37" s="48"/>
      <c r="C37" s="36"/>
      <c r="D37" s="36"/>
      <c r="E37" s="91"/>
      <c r="G37" s="36"/>
      <c r="H37" s="36"/>
      <c r="I37" s="150"/>
    </row>
    <row r="38" spans="1:11" ht="15.75" x14ac:dyDescent="0.25">
      <c r="B38" s="91" t="s">
        <v>293</v>
      </c>
      <c r="C38" s="36"/>
      <c r="D38" s="36"/>
      <c r="F38" s="215" t="s">
        <v>368</v>
      </c>
      <c r="G38" s="215"/>
      <c r="H38" s="36"/>
      <c r="I38" s="151"/>
    </row>
    <row r="39" spans="1:11" ht="15.75" x14ac:dyDescent="0.25">
      <c r="B39" s="112" t="s">
        <v>294</v>
      </c>
      <c r="C39" s="36"/>
      <c r="D39" s="36"/>
      <c r="F39" s="216" t="s">
        <v>369</v>
      </c>
      <c r="G39" s="216"/>
      <c r="H39" s="36"/>
      <c r="I39" s="151"/>
    </row>
    <row r="40" spans="1:11" x14ac:dyDescent="0.25">
      <c r="I40" s="151"/>
    </row>
    <row r="41" spans="1:11" x14ac:dyDescent="0.25">
      <c r="I41" s="151"/>
    </row>
    <row r="42" spans="1:11" x14ac:dyDescent="0.25">
      <c r="I42" s="151"/>
    </row>
    <row r="43" spans="1:11" x14ac:dyDescent="0.25">
      <c r="I43" s="151"/>
    </row>
    <row r="44" spans="1:11" ht="15.75" x14ac:dyDescent="0.25">
      <c r="E44" s="91"/>
      <c r="F44" s="91"/>
      <c r="G44" s="91"/>
      <c r="H44" s="91"/>
      <c r="I44" s="151"/>
    </row>
    <row r="45" spans="1:11" ht="15.75" x14ac:dyDescent="0.25">
      <c r="E45" s="91"/>
      <c r="G45" s="91"/>
      <c r="H45" s="91"/>
      <c r="I45" s="91"/>
    </row>
    <row r="46" spans="1:11" ht="15.75" x14ac:dyDescent="0.25">
      <c r="E46" s="112"/>
      <c r="G46" s="112"/>
      <c r="H46" s="112"/>
      <c r="I46" s="91"/>
    </row>
    <row r="47" spans="1:11" ht="15.75" x14ac:dyDescent="0.25">
      <c r="I47" s="112"/>
    </row>
  </sheetData>
  <mergeCells count="9">
    <mergeCell ref="F36:G36"/>
    <mergeCell ref="F38:G38"/>
    <mergeCell ref="F39:G39"/>
    <mergeCell ref="A32:D32"/>
    <mergeCell ref="C6:H6"/>
    <mergeCell ref="C7:H7"/>
    <mergeCell ref="C8:H8"/>
    <mergeCell ref="C9:H9"/>
    <mergeCell ref="C30:H3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7"/>
  <sheetViews>
    <sheetView workbookViewId="0">
      <selection activeCell="L30" sqref="L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s>
  <sheetData>
    <row r="1" spans="1:16" x14ac:dyDescent="0.25">
      <c r="A1" s="36"/>
      <c r="B1" s="36"/>
      <c r="C1" s="36"/>
      <c r="D1" s="36"/>
      <c r="E1" s="36"/>
      <c r="F1" s="36"/>
      <c r="G1" s="69"/>
      <c r="H1" s="69"/>
      <c r="I1" s="69"/>
      <c r="J1" s="69"/>
      <c r="K1" s="36"/>
      <c r="L1" s="36"/>
      <c r="M1" s="36"/>
      <c r="N1" s="36"/>
      <c r="O1" s="36"/>
      <c r="P1" s="70"/>
    </row>
    <row r="2" spans="1:16" ht="15.75" x14ac:dyDescent="0.25">
      <c r="A2" s="36"/>
      <c r="B2" s="213" t="s">
        <v>268</v>
      </c>
      <c r="C2" s="213"/>
      <c r="D2" s="213"/>
      <c r="E2" s="213"/>
      <c r="F2" s="213"/>
      <c r="G2" s="213"/>
      <c r="H2" s="213"/>
      <c r="I2" s="213"/>
      <c r="J2" s="213"/>
      <c r="K2" s="213"/>
      <c r="L2" s="213"/>
      <c r="M2" s="213"/>
      <c r="N2" s="36"/>
      <c r="O2" s="36"/>
      <c r="P2" s="70"/>
    </row>
    <row r="3" spans="1:16" ht="15.75" x14ac:dyDescent="0.25">
      <c r="A3" s="36"/>
      <c r="B3" s="213" t="s">
        <v>238</v>
      </c>
      <c r="C3" s="213"/>
      <c r="D3" s="213"/>
      <c r="E3" s="213"/>
      <c r="F3" s="213"/>
      <c r="G3" s="213"/>
      <c r="H3" s="213"/>
      <c r="I3" s="213"/>
      <c r="J3" s="213"/>
      <c r="K3" s="213"/>
      <c r="L3" s="213"/>
      <c r="M3" s="213"/>
      <c r="N3" s="36"/>
      <c r="O3" s="36"/>
      <c r="P3" s="70"/>
    </row>
    <row r="4" spans="1:16" ht="15.75" x14ac:dyDescent="0.25">
      <c r="A4" s="36"/>
      <c r="B4" s="213" t="s">
        <v>271</v>
      </c>
      <c r="C4" s="213"/>
      <c r="D4" s="213"/>
      <c r="E4" s="213"/>
      <c r="F4" s="213"/>
      <c r="G4" s="213"/>
      <c r="H4" s="213"/>
      <c r="I4" s="213"/>
      <c r="J4" s="213"/>
      <c r="K4" s="213"/>
      <c r="L4" s="213"/>
      <c r="M4" s="213"/>
      <c r="N4" s="36"/>
      <c r="O4" s="36"/>
      <c r="P4" s="70"/>
    </row>
    <row r="5" spans="1:16" ht="15.75" x14ac:dyDescent="0.25">
      <c r="A5" s="36"/>
      <c r="B5" s="213" t="s">
        <v>5</v>
      </c>
      <c r="C5" s="213"/>
      <c r="D5" s="213"/>
      <c r="E5" s="213"/>
      <c r="F5" s="213"/>
      <c r="G5" s="213"/>
      <c r="H5" s="213"/>
      <c r="I5" s="213"/>
      <c r="J5" s="213"/>
      <c r="K5" s="213"/>
      <c r="L5" s="213"/>
      <c r="M5" s="213"/>
      <c r="N5" s="36"/>
      <c r="O5" s="36"/>
      <c r="P5" s="70"/>
    </row>
    <row r="6" spans="1:16" x14ac:dyDescent="0.25">
      <c r="A6" s="36"/>
      <c r="B6" s="36"/>
      <c r="C6" s="36"/>
      <c r="E6" s="49"/>
      <c r="F6" s="49"/>
      <c r="G6" s="69"/>
      <c r="H6" s="69"/>
      <c r="I6" s="71"/>
      <c r="J6" s="69"/>
      <c r="K6" s="36"/>
      <c r="L6" s="49"/>
      <c r="M6" s="36"/>
      <c r="N6" s="36"/>
      <c r="O6" s="36"/>
      <c r="P6" s="70"/>
    </row>
    <row r="7" spans="1:16" ht="45" x14ac:dyDescent="0.25">
      <c r="A7" s="36"/>
      <c r="B7" s="36"/>
      <c r="C7" s="36"/>
      <c r="D7" s="36"/>
      <c r="E7" s="36"/>
      <c r="F7" s="36"/>
      <c r="G7" s="72" t="s">
        <v>239</v>
      </c>
      <c r="H7" s="73"/>
      <c r="I7" s="74"/>
      <c r="J7" s="73"/>
      <c r="K7" s="72" t="s">
        <v>240</v>
      </c>
      <c r="L7" s="73"/>
      <c r="M7" s="72" t="s">
        <v>241</v>
      </c>
      <c r="N7" s="36"/>
      <c r="O7" s="36"/>
      <c r="P7" s="70"/>
    </row>
    <row r="8" spans="1:16" x14ac:dyDescent="0.25">
      <c r="A8" s="36"/>
      <c r="B8" s="36"/>
      <c r="C8" s="36"/>
      <c r="D8" s="36" t="s">
        <v>300</v>
      </c>
      <c r="E8" s="36"/>
      <c r="F8" s="36"/>
      <c r="G8" s="75">
        <v>156228</v>
      </c>
      <c r="H8" s="76"/>
      <c r="I8" s="56"/>
      <c r="J8" s="76"/>
      <c r="K8" s="56">
        <v>21494424</v>
      </c>
      <c r="L8" s="56"/>
      <c r="M8" s="56">
        <f>+G8+K8</f>
        <v>21650652</v>
      </c>
      <c r="N8" s="56"/>
      <c r="O8" s="36"/>
      <c r="P8" s="70"/>
    </row>
    <row r="9" spans="1:16" x14ac:dyDescent="0.25">
      <c r="A9" s="36"/>
      <c r="B9" s="36"/>
      <c r="C9" s="36"/>
      <c r="D9" s="36" t="s">
        <v>62</v>
      </c>
      <c r="E9" s="36"/>
      <c r="F9" s="36"/>
      <c r="G9" s="77"/>
      <c r="H9" s="76"/>
      <c r="I9" s="56"/>
      <c r="J9" s="76"/>
      <c r="K9" s="58">
        <v>5556025</v>
      </c>
      <c r="L9" s="56"/>
      <c r="M9" s="58">
        <v>5556025</v>
      </c>
      <c r="N9" s="36"/>
      <c r="O9" s="56"/>
      <c r="P9" s="70"/>
    </row>
    <row r="10" spans="1:16" x14ac:dyDescent="0.25">
      <c r="A10" s="36"/>
      <c r="B10" s="36"/>
      <c r="C10" s="36"/>
      <c r="D10" s="36" t="s">
        <v>288</v>
      </c>
      <c r="E10" s="36"/>
      <c r="F10" s="36"/>
      <c r="G10" s="78">
        <f>+G8</f>
        <v>156228</v>
      </c>
      <c r="H10" s="76"/>
      <c r="I10" s="56"/>
      <c r="J10" s="76"/>
      <c r="K10" s="62">
        <f>SUM(K8:K9)</f>
        <v>27050449</v>
      </c>
      <c r="L10" s="56"/>
      <c r="M10" s="62">
        <f>+M8+M9</f>
        <v>27206677</v>
      </c>
      <c r="N10" s="36"/>
      <c r="O10" s="36"/>
      <c r="P10" s="70"/>
    </row>
    <row r="11" spans="1:16" x14ac:dyDescent="0.25">
      <c r="A11" s="36"/>
      <c r="B11" s="36"/>
      <c r="C11" s="36"/>
      <c r="D11" s="36"/>
      <c r="E11" s="36"/>
      <c r="F11" s="36"/>
      <c r="G11" s="79"/>
      <c r="H11" s="79"/>
      <c r="I11" s="62"/>
      <c r="J11" s="79"/>
      <c r="K11" s="62"/>
      <c r="L11" s="62"/>
      <c r="M11" s="62"/>
      <c r="N11" s="36"/>
      <c r="O11" s="36"/>
      <c r="P11" s="70"/>
    </row>
    <row r="12" spans="1:16" x14ac:dyDescent="0.25">
      <c r="A12" s="36"/>
      <c r="B12" s="36"/>
      <c r="C12" s="36"/>
      <c r="D12" s="80"/>
      <c r="E12" s="36"/>
      <c r="F12" s="36"/>
      <c r="G12" s="75"/>
      <c r="H12" s="76"/>
      <c r="I12" s="56"/>
      <c r="J12" s="76"/>
      <c r="K12" s="56"/>
      <c r="L12" s="56"/>
      <c r="M12" s="56"/>
      <c r="N12" s="36"/>
      <c r="O12" s="36"/>
      <c r="P12" s="70"/>
    </row>
    <row r="13" spans="1:16" ht="30" x14ac:dyDescent="0.25">
      <c r="A13" s="36"/>
      <c r="B13" s="36"/>
      <c r="C13" s="36"/>
      <c r="D13" s="80" t="s">
        <v>62</v>
      </c>
      <c r="E13" s="36"/>
      <c r="F13" s="36"/>
      <c r="G13" s="77"/>
      <c r="H13" s="76"/>
      <c r="I13" s="56"/>
      <c r="J13" s="76"/>
      <c r="K13" s="58">
        <v>11044714</v>
      </c>
      <c r="L13" s="56"/>
      <c r="M13" s="58">
        <v>11044714</v>
      </c>
      <c r="N13" s="36"/>
      <c r="O13" s="36"/>
      <c r="P13" s="70"/>
    </row>
    <row r="14" spans="1:16" ht="15.75" thickBot="1" x14ac:dyDescent="0.3">
      <c r="A14" s="36"/>
      <c r="B14" s="52"/>
      <c r="C14" s="52"/>
      <c r="D14" s="81" t="s">
        <v>289</v>
      </c>
      <c r="E14" s="36"/>
      <c r="F14" s="36"/>
      <c r="G14" s="64">
        <f>+G10</f>
        <v>156228</v>
      </c>
      <c r="H14" s="82"/>
      <c r="I14" s="83"/>
      <c r="J14" s="82"/>
      <c r="K14" s="64">
        <f>+K10+K11+K12+K13</f>
        <v>38095163</v>
      </c>
      <c r="L14" s="56"/>
      <c r="M14" s="64">
        <f>+G14+K14</f>
        <v>38251391</v>
      </c>
      <c r="N14" s="56"/>
      <c r="O14" s="36"/>
      <c r="P14" s="70"/>
    </row>
    <row r="15" spans="1:16" ht="15.75" thickTop="1" x14ac:dyDescent="0.25">
      <c r="A15" s="36"/>
      <c r="B15" s="52"/>
      <c r="C15" s="52"/>
      <c r="D15" s="36"/>
      <c r="E15" s="36"/>
      <c r="F15" s="36"/>
      <c r="G15" s="83"/>
      <c r="H15" s="83"/>
      <c r="I15" s="83"/>
      <c r="J15" s="83"/>
      <c r="K15" s="56"/>
      <c r="L15" s="56"/>
      <c r="M15" s="56"/>
      <c r="N15" s="36"/>
      <c r="O15" s="36"/>
      <c r="P15" s="70"/>
    </row>
    <row r="16" spans="1:16" x14ac:dyDescent="0.25">
      <c r="A16" s="36"/>
      <c r="B16" s="36"/>
      <c r="C16" s="36"/>
      <c r="D16" s="36"/>
      <c r="E16" s="36"/>
      <c r="F16" s="36"/>
      <c r="G16" s="69"/>
      <c r="H16" s="69"/>
      <c r="I16" s="69"/>
      <c r="J16" s="69"/>
      <c r="K16" s="56"/>
      <c r="L16" s="36"/>
      <c r="M16" s="36"/>
      <c r="N16" s="36"/>
      <c r="O16" s="36"/>
      <c r="P16" s="70"/>
    </row>
    <row r="17" spans="1:16" x14ac:dyDescent="0.25">
      <c r="A17" s="36"/>
      <c r="B17" s="36"/>
      <c r="C17" s="36"/>
      <c r="D17" s="36" t="s">
        <v>229</v>
      </c>
      <c r="E17" s="36"/>
      <c r="F17" s="36"/>
      <c r="G17" s="36"/>
      <c r="H17" s="36"/>
      <c r="I17" s="36"/>
      <c r="J17" s="36"/>
      <c r="K17" s="36"/>
      <c r="L17" s="36"/>
      <c r="M17" s="36"/>
      <c r="N17" s="36"/>
      <c r="O17" s="36"/>
      <c r="P17" s="70"/>
    </row>
    <row r="18" spans="1:16" x14ac:dyDescent="0.25">
      <c r="A18" s="36"/>
      <c r="B18" s="36"/>
      <c r="C18" s="36"/>
      <c r="D18" s="52"/>
      <c r="E18" s="52"/>
      <c r="F18" s="52"/>
      <c r="G18" s="69"/>
      <c r="H18" s="69"/>
      <c r="I18" s="84"/>
      <c r="J18" s="69"/>
      <c r="K18" s="56"/>
      <c r="L18" s="52"/>
      <c r="M18" s="36"/>
      <c r="N18" s="36"/>
      <c r="O18" s="36"/>
      <c r="P18" s="70"/>
    </row>
    <row r="19" spans="1:16" x14ac:dyDescent="0.25">
      <c r="A19" s="36"/>
      <c r="B19" s="36"/>
      <c r="C19" s="36"/>
      <c r="D19" s="36"/>
      <c r="E19" s="36"/>
      <c r="F19" s="36"/>
      <c r="G19" s="69"/>
      <c r="H19" s="69"/>
      <c r="I19" s="69"/>
      <c r="J19" s="69"/>
      <c r="K19" s="56"/>
      <c r="L19" s="36"/>
      <c r="M19" s="36"/>
      <c r="N19" s="36"/>
      <c r="O19" s="36"/>
      <c r="P19" s="70"/>
    </row>
    <row r="20" spans="1:16" ht="15.75" x14ac:dyDescent="0.25">
      <c r="A20" s="36"/>
      <c r="B20" s="36"/>
      <c r="C20" s="36"/>
      <c r="D20" s="91" t="s">
        <v>291</v>
      </c>
      <c r="E20" s="36"/>
      <c r="F20" s="36"/>
      <c r="G20" s="36"/>
      <c r="H20" s="91" t="s">
        <v>291</v>
      </c>
      <c r="I20" s="36"/>
      <c r="J20" s="69"/>
      <c r="K20" s="56"/>
      <c r="L20" s="36"/>
      <c r="M20" s="36"/>
      <c r="N20" s="36"/>
      <c r="O20" s="36"/>
      <c r="P20" s="70"/>
    </row>
    <row r="21" spans="1:16" x14ac:dyDescent="0.25">
      <c r="A21" s="36"/>
      <c r="B21" s="36"/>
      <c r="C21" s="36"/>
      <c r="D21" s="48"/>
      <c r="E21" s="36"/>
      <c r="F21" s="36"/>
      <c r="G21" s="36"/>
      <c r="H21" s="48"/>
      <c r="I21" s="36"/>
      <c r="J21" s="69"/>
      <c r="K21" s="36"/>
      <c r="L21" s="36"/>
      <c r="M21" s="36"/>
      <c r="N21" s="36"/>
      <c r="O21" s="36"/>
      <c r="P21" s="70"/>
    </row>
    <row r="22" spans="1:16" ht="15.75" x14ac:dyDescent="0.25">
      <c r="A22" s="36"/>
      <c r="B22" s="36"/>
      <c r="C22" s="36"/>
      <c r="D22" s="91" t="s">
        <v>293</v>
      </c>
      <c r="E22" s="36"/>
      <c r="F22" s="36"/>
      <c r="G22" s="36"/>
      <c r="H22" s="91" t="s">
        <v>319</v>
      </c>
      <c r="I22" s="36"/>
      <c r="J22" s="69"/>
      <c r="K22" s="36"/>
      <c r="L22" s="36"/>
      <c r="M22" s="36"/>
      <c r="N22" s="36"/>
      <c r="O22" s="36"/>
      <c r="P22" s="70"/>
    </row>
    <row r="23" spans="1:16" ht="15.75" x14ac:dyDescent="0.25">
      <c r="A23" s="36"/>
      <c r="B23" s="36"/>
      <c r="C23" s="36"/>
      <c r="D23" s="112" t="s">
        <v>294</v>
      </c>
      <c r="E23" s="36"/>
      <c r="F23" s="36"/>
      <c r="G23" s="36"/>
      <c r="H23" s="112" t="s">
        <v>294</v>
      </c>
      <c r="I23" s="36"/>
      <c r="J23" s="69"/>
      <c r="K23" s="36" t="s">
        <v>320</v>
      </c>
      <c r="L23" s="36"/>
      <c r="M23" s="36"/>
      <c r="N23" s="36"/>
      <c r="O23" s="36"/>
      <c r="P23" s="70"/>
    </row>
    <row r="24" spans="1:16" ht="15.75" x14ac:dyDescent="0.25">
      <c r="A24" s="36"/>
      <c r="B24" s="36"/>
      <c r="C24" s="36"/>
      <c r="D24" s="112"/>
      <c r="E24" s="36"/>
      <c r="F24" s="36"/>
      <c r="G24" s="36"/>
      <c r="H24" s="112"/>
      <c r="I24" s="36"/>
      <c r="J24" s="69"/>
      <c r="K24" s="36"/>
      <c r="L24" s="36"/>
      <c r="M24" s="36"/>
      <c r="N24" s="36"/>
      <c r="O24" s="36"/>
      <c r="P24" s="70"/>
    </row>
    <row r="25" spans="1:16" ht="15.75" x14ac:dyDescent="0.25">
      <c r="A25" s="36"/>
      <c r="B25" s="36"/>
      <c r="C25" s="36"/>
      <c r="D25" s="112"/>
      <c r="E25" s="36"/>
      <c r="F25" s="36"/>
      <c r="G25" s="36"/>
      <c r="H25" s="112"/>
      <c r="I25" s="36"/>
      <c r="J25" s="69"/>
      <c r="K25" s="36"/>
      <c r="L25" s="36"/>
      <c r="M25" s="36"/>
      <c r="N25" s="36"/>
      <c r="O25" s="36"/>
      <c r="P25" s="70"/>
    </row>
    <row r="26" spans="1:16" x14ac:dyDescent="0.25">
      <c r="A26" s="36"/>
      <c r="B26" s="36"/>
      <c r="C26" s="36"/>
      <c r="D26" s="36"/>
      <c r="E26" s="36"/>
      <c r="F26" s="36"/>
      <c r="G26" s="69"/>
      <c r="H26" s="69"/>
      <c r="I26" s="69"/>
      <c r="J26" s="69"/>
      <c r="K26" s="36"/>
      <c r="L26" s="36"/>
      <c r="M26" s="36"/>
      <c r="N26" s="36"/>
      <c r="O26" s="36"/>
      <c r="P26" s="70"/>
    </row>
    <row r="27" spans="1:16" ht="15.75" x14ac:dyDescent="0.25">
      <c r="A27" s="36"/>
      <c r="B27" s="36"/>
      <c r="C27" s="36"/>
      <c r="D27" s="36"/>
      <c r="E27" s="91" t="s">
        <v>295</v>
      </c>
      <c r="F27" s="91"/>
      <c r="G27" s="91"/>
      <c r="H27" s="69"/>
      <c r="I27" s="69"/>
      <c r="J27" s="69"/>
      <c r="K27" s="36"/>
      <c r="L27" s="36"/>
      <c r="M27" s="36"/>
      <c r="N27" s="36"/>
      <c r="O27" s="36"/>
      <c r="P27" s="70"/>
    </row>
    <row r="28" spans="1:16" ht="15.75" x14ac:dyDescent="0.25">
      <c r="A28" s="36"/>
      <c r="B28" s="36"/>
      <c r="C28" s="36"/>
      <c r="D28" s="36"/>
      <c r="E28" s="91" t="s">
        <v>296</v>
      </c>
      <c r="F28" s="91"/>
      <c r="H28" s="69"/>
      <c r="I28" s="69"/>
      <c r="J28" s="69"/>
      <c r="K28" s="36"/>
      <c r="L28" s="36"/>
      <c r="M28" s="36"/>
      <c r="N28" s="36"/>
      <c r="O28" s="36"/>
      <c r="P28" s="70"/>
    </row>
    <row r="29" spans="1:16" ht="15.75" x14ac:dyDescent="0.25">
      <c r="A29" s="36"/>
      <c r="B29" s="36"/>
      <c r="C29" s="36"/>
      <c r="D29" s="36"/>
      <c r="E29" s="112" t="s">
        <v>324</v>
      </c>
      <c r="F29" s="112"/>
      <c r="H29" s="69"/>
      <c r="I29" s="69"/>
      <c r="J29" s="69"/>
      <c r="K29" s="36"/>
      <c r="L29" s="36"/>
      <c r="M29" s="36"/>
      <c r="N29" s="36"/>
      <c r="O29" s="36"/>
      <c r="P29" s="70"/>
    </row>
    <row r="30" spans="1:16" x14ac:dyDescent="0.25">
      <c r="A30" s="36"/>
      <c r="B30" s="36"/>
      <c r="C30" s="36"/>
      <c r="D30" s="36"/>
      <c r="H30" s="69"/>
      <c r="I30" s="69"/>
      <c r="J30" s="69"/>
      <c r="K30" s="36"/>
      <c r="L30" s="36"/>
      <c r="M30" s="36"/>
      <c r="N30" s="36"/>
      <c r="O30" s="36"/>
      <c r="P30" s="70"/>
    </row>
    <row r="31" spans="1:16" x14ac:dyDescent="0.25">
      <c r="A31" s="36"/>
      <c r="B31" s="36"/>
      <c r="C31" s="36"/>
      <c r="D31" s="36"/>
      <c r="E31" s="36"/>
      <c r="F31" s="36"/>
      <c r="G31" s="69"/>
      <c r="H31" s="69"/>
      <c r="I31" s="69"/>
      <c r="J31" s="69"/>
      <c r="K31" s="36"/>
      <c r="L31" s="36"/>
      <c r="M31" s="36"/>
      <c r="N31" s="36"/>
      <c r="O31" s="36"/>
      <c r="P31" s="70"/>
    </row>
    <row r="32" spans="1:16" x14ac:dyDescent="0.25">
      <c r="A32" s="36"/>
      <c r="B32" s="36"/>
      <c r="C32" s="36"/>
      <c r="D32" s="36"/>
      <c r="E32" s="36"/>
      <c r="F32" s="36"/>
      <c r="G32" s="69"/>
      <c r="H32" s="69"/>
      <c r="I32" s="69"/>
      <c r="J32" s="69"/>
      <c r="K32" s="36"/>
      <c r="L32" s="36"/>
      <c r="M32" s="36"/>
      <c r="N32" s="36"/>
      <c r="O32" s="36"/>
      <c r="P32" s="70"/>
    </row>
    <row r="33" spans="1:16" x14ac:dyDescent="0.25">
      <c r="A33" s="36"/>
      <c r="B33" s="36"/>
      <c r="C33" s="36"/>
      <c r="D33" s="36"/>
      <c r="E33" s="36"/>
      <c r="F33" s="36"/>
      <c r="G33" s="69"/>
      <c r="H33" s="69"/>
      <c r="I33" s="69"/>
      <c r="J33" s="69"/>
      <c r="K33" s="36"/>
      <c r="L33" s="36"/>
      <c r="M33" s="36"/>
      <c r="N33" s="36"/>
      <c r="O33" s="36"/>
      <c r="P33" s="70"/>
    </row>
    <row r="34" spans="1:16" x14ac:dyDescent="0.25">
      <c r="A34" s="36"/>
      <c r="B34" s="36"/>
      <c r="C34" s="36"/>
      <c r="D34" s="36"/>
      <c r="E34" s="36"/>
      <c r="F34" s="36"/>
      <c r="G34" s="69"/>
      <c r="H34" s="69"/>
      <c r="I34" s="69"/>
      <c r="J34" s="69"/>
      <c r="K34" s="36"/>
      <c r="L34" s="36"/>
      <c r="M34" s="36"/>
      <c r="N34" s="36"/>
      <c r="O34" s="36"/>
      <c r="P34" s="70"/>
    </row>
    <row r="35" spans="1:16" x14ac:dyDescent="0.25">
      <c r="A35" s="36"/>
      <c r="B35" s="36"/>
      <c r="C35" s="36"/>
      <c r="D35" s="36"/>
      <c r="E35" s="36"/>
      <c r="F35" s="36"/>
      <c r="G35" s="69"/>
      <c r="H35" s="69"/>
      <c r="I35" s="69"/>
      <c r="J35" s="69"/>
      <c r="K35" s="36"/>
      <c r="L35" s="36"/>
      <c r="M35" s="36"/>
      <c r="N35" s="36"/>
      <c r="O35" s="36"/>
      <c r="P35" s="70"/>
    </row>
    <row r="36" spans="1:16" x14ac:dyDescent="0.25">
      <c r="A36" s="36"/>
      <c r="B36" s="36"/>
      <c r="C36" s="36"/>
      <c r="D36" s="36"/>
      <c r="E36" s="36"/>
      <c r="F36" s="36"/>
      <c r="G36" s="69"/>
      <c r="H36" s="69"/>
      <c r="I36" s="69"/>
      <c r="J36" s="69"/>
      <c r="K36" s="36"/>
      <c r="L36" s="36"/>
      <c r="M36" s="36"/>
      <c r="N36" s="36"/>
      <c r="O36" s="36"/>
      <c r="P36" s="70"/>
    </row>
    <row r="37" spans="1:16" x14ac:dyDescent="0.25">
      <c r="A37" s="36"/>
      <c r="B37" s="36"/>
      <c r="C37" s="36"/>
      <c r="D37" s="36"/>
      <c r="E37" s="36"/>
      <c r="F37" s="36"/>
      <c r="G37" s="69"/>
      <c r="H37" s="69"/>
      <c r="I37" s="69"/>
      <c r="J37" s="69"/>
      <c r="K37" s="36"/>
      <c r="L37" s="36"/>
      <c r="M37" s="36"/>
      <c r="N37" s="36"/>
      <c r="O37" s="36"/>
      <c r="P37" s="70"/>
    </row>
    <row r="38" spans="1:16" x14ac:dyDescent="0.25">
      <c r="A38" s="36"/>
      <c r="B38" s="36"/>
      <c r="C38" s="36"/>
      <c r="D38" s="36"/>
      <c r="E38" s="36"/>
      <c r="F38" s="36"/>
      <c r="G38" s="69"/>
      <c r="H38" s="69"/>
      <c r="I38" s="69"/>
      <c r="J38" s="69"/>
      <c r="K38" s="36"/>
      <c r="L38" s="36"/>
      <c r="M38" s="36"/>
      <c r="N38" s="36"/>
      <c r="O38" s="36"/>
      <c r="P38" s="70"/>
    </row>
    <row r="39" spans="1:16" x14ac:dyDescent="0.25">
      <c r="A39" s="36"/>
      <c r="B39" s="36"/>
      <c r="C39" s="36"/>
      <c r="D39" s="36"/>
      <c r="E39" s="36"/>
      <c r="F39" s="36"/>
      <c r="G39" s="69"/>
      <c r="H39" s="69"/>
      <c r="I39" s="69"/>
      <c r="J39" s="69"/>
      <c r="K39" s="36"/>
      <c r="L39" s="36"/>
      <c r="M39" s="36"/>
      <c r="N39" s="36"/>
      <c r="O39" s="36"/>
      <c r="P39" s="70"/>
    </row>
    <row r="40" spans="1:16" x14ac:dyDescent="0.25">
      <c r="A40" s="36"/>
      <c r="B40" s="36"/>
      <c r="C40" s="36"/>
      <c r="D40" s="36"/>
      <c r="E40" s="36"/>
      <c r="F40" s="36"/>
      <c r="G40" s="69"/>
      <c r="H40" s="69"/>
      <c r="I40" s="69"/>
      <c r="J40" s="69"/>
      <c r="K40" s="36"/>
      <c r="L40" s="36"/>
      <c r="M40" s="36"/>
      <c r="N40" s="36"/>
      <c r="O40" s="36"/>
      <c r="P40" s="70"/>
    </row>
    <row r="41" spans="1:16" x14ac:dyDescent="0.25">
      <c r="A41" s="36"/>
      <c r="B41" s="36"/>
      <c r="C41" s="36"/>
      <c r="D41" s="36"/>
      <c r="E41" s="36"/>
      <c r="F41" s="36"/>
      <c r="G41" s="69"/>
      <c r="H41" s="69"/>
      <c r="I41" s="69"/>
      <c r="J41" s="69"/>
      <c r="K41" s="36"/>
      <c r="L41" s="36"/>
      <c r="M41" s="36"/>
      <c r="N41" s="36"/>
      <c r="O41" s="36"/>
      <c r="P41" s="70"/>
    </row>
    <row r="42" spans="1:16" x14ac:dyDescent="0.25">
      <c r="A42" s="36"/>
      <c r="B42" s="36"/>
      <c r="C42" s="36"/>
      <c r="D42" s="36"/>
      <c r="E42" s="36"/>
      <c r="F42" s="36"/>
      <c r="G42" s="69"/>
      <c r="H42" s="69"/>
      <c r="I42" s="69"/>
      <c r="J42" s="69"/>
      <c r="K42" s="36"/>
      <c r="L42" s="36"/>
      <c r="M42" s="36"/>
      <c r="N42" s="36"/>
      <c r="O42" s="36"/>
      <c r="P42" s="70"/>
    </row>
    <row r="43" spans="1:16" x14ac:dyDescent="0.25">
      <c r="A43" s="36"/>
      <c r="B43" s="36"/>
      <c r="C43" s="36"/>
      <c r="D43" s="36"/>
      <c r="E43" s="36"/>
      <c r="F43" s="36"/>
      <c r="G43" s="69"/>
      <c r="H43" s="69"/>
      <c r="I43" s="69"/>
      <c r="J43" s="69"/>
      <c r="K43" s="36"/>
      <c r="L43" s="36"/>
      <c r="M43" s="36"/>
      <c r="N43" s="36"/>
      <c r="O43" s="36"/>
      <c r="P43" s="70"/>
    </row>
    <row r="44" spans="1:16" x14ac:dyDescent="0.25">
      <c r="A44" s="36"/>
      <c r="B44" s="36"/>
      <c r="C44" s="36"/>
      <c r="D44" s="36"/>
      <c r="E44" s="36"/>
      <c r="F44" s="36"/>
      <c r="G44" s="69"/>
      <c r="H44" s="69"/>
      <c r="I44" s="69"/>
      <c r="J44" s="69"/>
      <c r="K44" s="36"/>
      <c r="L44" s="36"/>
      <c r="M44" s="36"/>
      <c r="N44" s="36"/>
      <c r="O44" s="36"/>
      <c r="P44" s="70"/>
    </row>
    <row r="45" spans="1:16" x14ac:dyDescent="0.25">
      <c r="A45" s="36"/>
      <c r="B45" s="36"/>
      <c r="C45" s="36"/>
      <c r="D45" s="36"/>
      <c r="E45" s="36"/>
      <c r="F45" s="36"/>
      <c r="G45" s="69"/>
      <c r="H45" s="69"/>
      <c r="I45" s="69"/>
      <c r="J45" s="69"/>
      <c r="K45" s="36"/>
      <c r="L45" s="36"/>
      <c r="M45" s="36"/>
      <c r="N45" s="36"/>
      <c r="O45" s="36"/>
      <c r="P45" s="70"/>
    </row>
    <row r="46" spans="1:16" x14ac:dyDescent="0.25">
      <c r="A46" s="36"/>
      <c r="B46" s="36"/>
      <c r="C46" s="36"/>
      <c r="D46" s="36"/>
      <c r="E46" s="36"/>
      <c r="F46" s="36"/>
      <c r="G46" s="69"/>
      <c r="H46" s="69"/>
      <c r="I46" s="69"/>
      <c r="J46" s="69"/>
      <c r="K46" s="36"/>
      <c r="L46" s="36"/>
      <c r="M46" s="36"/>
      <c r="N46" s="36"/>
      <c r="O46" s="36"/>
      <c r="P46" s="70"/>
    </row>
    <row r="47" spans="1:16" x14ac:dyDescent="0.25">
      <c r="A47" s="36"/>
      <c r="B47" s="36"/>
      <c r="C47" s="36"/>
      <c r="D47" s="36"/>
      <c r="E47" s="36"/>
      <c r="F47" s="36"/>
      <c r="G47" s="69"/>
      <c r="H47" s="69"/>
      <c r="I47" s="69"/>
      <c r="J47" s="69"/>
      <c r="K47" s="36"/>
      <c r="L47" s="36"/>
      <c r="M47" s="36"/>
      <c r="N47" s="36"/>
      <c r="O47" s="36"/>
      <c r="P47" s="70"/>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4"/>
  <sheetViews>
    <sheetView workbookViewId="0">
      <selection activeCell="I37" sqref="I37"/>
    </sheetView>
  </sheetViews>
  <sheetFormatPr baseColWidth="10" defaultColWidth="11.42578125" defaultRowHeight="15" x14ac:dyDescent="0.25"/>
  <cols>
    <col min="1" max="1" width="0.85546875" customWidth="1"/>
    <col min="2" max="2" width="1.140625" customWidth="1"/>
    <col min="3" max="3" width="1.85546875" customWidth="1"/>
    <col min="4" max="4" width="42" customWidth="1"/>
    <col min="5" max="5" width="5.140625" customWidth="1"/>
    <col min="6" max="6" width="14.140625" customWidth="1"/>
    <col min="7" max="7" width="2.85546875" customWidth="1"/>
    <col min="8" max="8" width="16.28515625" customWidth="1"/>
    <col min="9" max="9" width="13.85546875" bestFit="1" customWidth="1"/>
    <col min="10" max="10" width="13" bestFit="1" customWidth="1"/>
    <col min="11" max="12" width="12.28515625" bestFit="1" customWidth="1"/>
  </cols>
  <sheetData>
    <row r="1" spans="1:12" x14ac:dyDescent="0.25">
      <c r="A1" s="70"/>
      <c r="B1" s="36"/>
      <c r="C1" s="36"/>
      <c r="E1" s="36"/>
      <c r="F1" s="36"/>
      <c r="G1" s="36"/>
      <c r="H1" s="36"/>
      <c r="I1" s="36"/>
      <c r="J1" s="36"/>
    </row>
    <row r="2" spans="1:12" ht="15.75" x14ac:dyDescent="0.25">
      <c r="A2" s="70"/>
      <c r="B2" s="36"/>
      <c r="C2" s="213" t="s">
        <v>268</v>
      </c>
      <c r="D2" s="213"/>
      <c r="E2" s="213"/>
      <c r="F2" s="213"/>
      <c r="G2" s="213"/>
      <c r="H2" s="213"/>
      <c r="I2" s="36"/>
      <c r="J2" s="36"/>
    </row>
    <row r="3" spans="1:12" ht="15.75" x14ac:dyDescent="0.25">
      <c r="A3" s="70"/>
      <c r="B3" s="36"/>
      <c r="C3" s="213" t="s">
        <v>242</v>
      </c>
      <c r="D3" s="213"/>
      <c r="E3" s="213"/>
      <c r="F3" s="213"/>
      <c r="G3" s="213"/>
      <c r="H3" s="213"/>
      <c r="I3" s="36"/>
      <c r="J3" s="36"/>
    </row>
    <row r="4" spans="1:12" ht="15.75" x14ac:dyDescent="0.25">
      <c r="A4" s="70"/>
      <c r="B4" s="36"/>
      <c r="C4" s="213" t="s">
        <v>270</v>
      </c>
      <c r="D4" s="213"/>
      <c r="E4" s="213"/>
      <c r="F4" s="213"/>
      <c r="G4" s="213"/>
      <c r="H4" s="213"/>
      <c r="I4" s="36"/>
      <c r="J4" s="36"/>
    </row>
    <row r="5" spans="1:12" ht="15.75" x14ac:dyDescent="0.25">
      <c r="A5" s="70"/>
      <c r="B5" s="36"/>
      <c r="C5" s="213" t="s">
        <v>5</v>
      </c>
      <c r="D5" s="213"/>
      <c r="E5" s="213"/>
      <c r="F5" s="213"/>
      <c r="G5" s="213"/>
      <c r="H5" s="213"/>
      <c r="I5" s="36"/>
      <c r="J5" s="36"/>
    </row>
    <row r="6" spans="1:12" ht="15" customHeight="1" x14ac:dyDescent="0.25">
      <c r="A6" s="70"/>
      <c r="B6" s="36"/>
      <c r="C6" s="36"/>
      <c r="D6" s="49"/>
      <c r="E6" s="49"/>
      <c r="F6" s="36"/>
      <c r="G6" s="36"/>
      <c r="H6" s="36"/>
      <c r="I6" s="36"/>
      <c r="J6" s="36"/>
    </row>
    <row r="7" spans="1:12" ht="15" customHeight="1" x14ac:dyDescent="0.25">
      <c r="A7" s="70"/>
      <c r="B7" s="36"/>
      <c r="C7" s="36"/>
      <c r="D7" s="36"/>
      <c r="E7" s="36"/>
      <c r="F7" s="51">
        <v>2018</v>
      </c>
      <c r="G7" s="51"/>
      <c r="H7" s="67">
        <v>2017</v>
      </c>
      <c r="I7" s="36"/>
      <c r="J7" s="36"/>
    </row>
    <row r="8" spans="1:12" ht="15" customHeight="1" x14ac:dyDescent="0.25">
      <c r="A8" s="70"/>
      <c r="B8" s="36"/>
      <c r="C8" s="52" t="s">
        <v>243</v>
      </c>
      <c r="D8" s="53"/>
      <c r="E8" s="53"/>
      <c r="F8" s="55"/>
      <c r="G8" s="55"/>
      <c r="H8" s="55"/>
      <c r="I8" s="36"/>
      <c r="J8" s="36"/>
    </row>
    <row r="9" spans="1:12" ht="36" customHeight="1" x14ac:dyDescent="0.25">
      <c r="A9" s="70"/>
      <c r="B9" s="36"/>
      <c r="C9" s="36"/>
      <c r="D9" s="80" t="s">
        <v>244</v>
      </c>
      <c r="E9" s="36"/>
      <c r="F9" s="57">
        <v>105198091</v>
      </c>
      <c r="G9" s="57"/>
      <c r="H9" s="56">
        <v>95175792</v>
      </c>
      <c r="I9" s="36"/>
      <c r="J9" s="36"/>
    </row>
    <row r="10" spans="1:12" ht="21.75" customHeight="1" x14ac:dyDescent="0.25">
      <c r="A10" s="70"/>
      <c r="B10" s="36"/>
      <c r="C10" s="36"/>
      <c r="D10" s="80"/>
      <c r="E10" s="36"/>
      <c r="F10" s="57"/>
      <c r="G10" s="57"/>
      <c r="H10" s="56"/>
      <c r="I10" s="36"/>
      <c r="J10" s="36"/>
    </row>
    <row r="11" spans="1:12" ht="23.25" customHeight="1" x14ac:dyDescent="0.25">
      <c r="A11" s="70"/>
      <c r="B11" s="36"/>
      <c r="C11" s="36"/>
      <c r="D11" s="80" t="s">
        <v>245</v>
      </c>
      <c r="E11" s="36"/>
      <c r="F11" s="57">
        <v>-55032597</v>
      </c>
      <c r="G11" s="57"/>
      <c r="H11" s="62">
        <v>-45992559</v>
      </c>
      <c r="I11" s="36"/>
      <c r="J11" s="36"/>
    </row>
    <row r="12" spans="1:12" ht="30.75" customHeight="1" x14ac:dyDescent="0.25">
      <c r="B12" s="69"/>
      <c r="C12" s="69"/>
      <c r="D12" s="80" t="s">
        <v>246</v>
      </c>
      <c r="E12" s="36"/>
      <c r="F12" s="57">
        <v>-6456750</v>
      </c>
      <c r="G12" s="57"/>
      <c r="H12" s="78">
        <v>-6154188</v>
      </c>
      <c r="I12" s="69"/>
      <c r="J12" s="69"/>
    </row>
    <row r="13" spans="1:12" ht="24" customHeight="1" x14ac:dyDescent="0.25">
      <c r="A13" s="70"/>
      <c r="B13" s="36"/>
      <c r="C13" s="36"/>
      <c r="D13" s="80" t="s">
        <v>247</v>
      </c>
      <c r="E13" s="36"/>
      <c r="F13" s="57">
        <v>-29984531</v>
      </c>
      <c r="G13" s="57"/>
      <c r="H13" s="62">
        <v>-29789223</v>
      </c>
      <c r="I13" s="56"/>
      <c r="J13" s="36"/>
    </row>
    <row r="14" spans="1:12" x14ac:dyDescent="0.25">
      <c r="A14" s="70"/>
      <c r="B14" s="36"/>
      <c r="C14" s="36"/>
      <c r="D14" s="80" t="s">
        <v>248</v>
      </c>
      <c r="E14" s="36"/>
      <c r="F14" s="103">
        <v>-937716</v>
      </c>
      <c r="G14" s="60"/>
      <c r="H14" s="58">
        <v>-11033454</v>
      </c>
      <c r="I14" s="85"/>
      <c r="J14" s="104"/>
      <c r="L14" s="105"/>
    </row>
    <row r="15" spans="1:12" ht="17.25" customHeight="1" x14ac:dyDescent="0.25">
      <c r="A15" s="70"/>
      <c r="B15" s="36"/>
      <c r="C15" s="52" t="s">
        <v>249</v>
      </c>
      <c r="D15" s="36"/>
      <c r="E15" s="36"/>
      <c r="F15" s="61">
        <f>SUM(F9:F14)</f>
        <v>12786497</v>
      </c>
      <c r="G15" s="60"/>
      <c r="H15" s="61">
        <f>SUM(H9:H14)</f>
        <v>2206368</v>
      </c>
      <c r="I15" s="56"/>
      <c r="J15" s="56"/>
    </row>
    <row r="16" spans="1:12" x14ac:dyDescent="0.25">
      <c r="A16" s="70"/>
      <c r="B16" s="36"/>
      <c r="C16" s="36"/>
      <c r="D16" s="36" t="s">
        <v>213</v>
      </c>
      <c r="E16" s="36"/>
      <c r="F16" s="56"/>
      <c r="G16" s="56"/>
      <c r="H16" s="62"/>
      <c r="I16" s="36"/>
      <c r="J16" s="36"/>
      <c r="K16" s="105"/>
      <c r="L16" s="105"/>
    </row>
    <row r="17" spans="1:12" x14ac:dyDescent="0.25">
      <c r="A17" s="70"/>
      <c r="B17" s="36"/>
      <c r="C17" s="52" t="s">
        <v>250</v>
      </c>
      <c r="D17" s="53"/>
      <c r="E17" s="53"/>
      <c r="F17" s="56"/>
      <c r="G17" s="56"/>
      <c r="H17" s="56"/>
      <c r="I17" s="56"/>
      <c r="J17" s="56"/>
      <c r="K17" s="105"/>
      <c r="L17" s="105"/>
    </row>
    <row r="18" spans="1:12" x14ac:dyDescent="0.25">
      <c r="B18" s="69"/>
      <c r="C18" s="69"/>
      <c r="D18" s="80" t="s">
        <v>251</v>
      </c>
      <c r="E18" s="36"/>
      <c r="F18" s="76"/>
      <c r="G18" s="76"/>
      <c r="H18" s="75">
        <v>0</v>
      </c>
      <c r="I18" s="69"/>
      <c r="J18" s="83"/>
      <c r="K18" s="105"/>
      <c r="L18" s="105"/>
    </row>
    <row r="19" spans="1:12" x14ac:dyDescent="0.25">
      <c r="B19" s="69"/>
      <c r="C19" s="86"/>
      <c r="D19" s="87"/>
      <c r="E19" s="69"/>
      <c r="F19" s="79"/>
      <c r="G19" s="79"/>
      <c r="H19" s="83"/>
      <c r="I19" s="69"/>
      <c r="J19" s="69"/>
    </row>
    <row r="20" spans="1:12" ht="27.75" customHeight="1" x14ac:dyDescent="0.25">
      <c r="A20" s="70"/>
      <c r="B20" s="36"/>
      <c r="C20" s="36"/>
      <c r="D20" s="80" t="s">
        <v>252</v>
      </c>
      <c r="E20" s="36"/>
      <c r="F20" s="57">
        <v>-4125759</v>
      </c>
      <c r="G20" s="57"/>
      <c r="H20" s="56">
        <v>-4740062</v>
      </c>
      <c r="I20" s="36"/>
      <c r="J20" s="36"/>
    </row>
    <row r="21" spans="1:12" ht="33" customHeight="1" x14ac:dyDescent="0.25">
      <c r="A21" s="70"/>
      <c r="B21" s="36"/>
      <c r="C21" s="36"/>
      <c r="D21" s="80" t="s">
        <v>253</v>
      </c>
      <c r="E21" s="36"/>
      <c r="F21" s="103">
        <v>-65625</v>
      </c>
      <c r="G21" s="57"/>
      <c r="H21" s="58"/>
      <c r="I21" s="36"/>
      <c r="J21" s="36"/>
    </row>
    <row r="22" spans="1:12" x14ac:dyDescent="0.25">
      <c r="A22" s="70"/>
      <c r="B22" s="36"/>
      <c r="C22" s="52" t="s">
        <v>254</v>
      </c>
      <c r="D22" s="36"/>
      <c r="E22" s="36"/>
      <c r="F22" s="61">
        <f>SUM(F20:F21)</f>
        <v>-4191384</v>
      </c>
      <c r="G22" s="60"/>
      <c r="H22" s="61">
        <f>SUM(H20:H21)</f>
        <v>-4740062</v>
      </c>
      <c r="I22" s="56"/>
      <c r="J22" s="36"/>
    </row>
    <row r="23" spans="1:12" x14ac:dyDescent="0.25">
      <c r="B23" s="69"/>
      <c r="C23" s="86"/>
      <c r="D23" s="88"/>
      <c r="E23" s="69"/>
      <c r="F23" s="83"/>
      <c r="G23" s="83"/>
      <c r="H23" s="79"/>
      <c r="I23" s="69"/>
      <c r="J23" s="69"/>
    </row>
    <row r="24" spans="1:12" x14ac:dyDescent="0.25">
      <c r="A24" s="70"/>
      <c r="B24" s="36"/>
      <c r="C24" s="66" t="s">
        <v>255</v>
      </c>
      <c r="D24" s="36"/>
      <c r="E24" s="36"/>
      <c r="F24" s="57">
        <f>+F15+F22</f>
        <v>8595113</v>
      </c>
      <c r="G24" s="57"/>
      <c r="H24" s="56">
        <f>+H15+H22</f>
        <v>-2533694</v>
      </c>
      <c r="I24" s="106"/>
      <c r="J24" s="36"/>
    </row>
    <row r="25" spans="1:12" x14ac:dyDescent="0.25">
      <c r="A25" s="70"/>
      <c r="B25" s="36"/>
      <c r="C25" s="36" t="s">
        <v>256</v>
      </c>
      <c r="D25" s="36"/>
      <c r="E25" s="36"/>
      <c r="F25" s="63">
        <v>2533694</v>
      </c>
      <c r="G25" s="57"/>
      <c r="H25" s="58"/>
      <c r="I25" s="117"/>
      <c r="J25" s="36"/>
    </row>
    <row r="26" spans="1:12" ht="15.75" thickBot="1" x14ac:dyDescent="0.3">
      <c r="A26" s="70"/>
      <c r="B26" s="36"/>
      <c r="C26" s="52" t="s">
        <v>257</v>
      </c>
      <c r="D26" s="36"/>
      <c r="E26" s="36"/>
      <c r="F26" s="64">
        <f>SUM(F24:F25)</f>
        <v>11128807</v>
      </c>
      <c r="G26" s="65"/>
      <c r="H26" s="64">
        <f>SUM(H24:H25)</f>
        <v>-2533694</v>
      </c>
      <c r="I26" s="106"/>
      <c r="J26" s="56"/>
    </row>
    <row r="27" spans="1:12" ht="15.75" thickTop="1" x14ac:dyDescent="0.25">
      <c r="A27" s="70"/>
      <c r="B27" s="36"/>
      <c r="C27" s="52"/>
      <c r="D27" s="36"/>
      <c r="E27" s="36"/>
      <c r="F27" s="55"/>
      <c r="G27" s="55"/>
      <c r="H27" s="55"/>
      <c r="I27" s="36"/>
      <c r="J27" s="56"/>
    </row>
    <row r="28" spans="1:12" x14ac:dyDescent="0.25">
      <c r="A28" s="70"/>
      <c r="B28" s="36"/>
      <c r="C28" s="36"/>
      <c r="D28" s="36"/>
      <c r="E28" s="36"/>
      <c r="F28" s="56"/>
      <c r="G28" s="36"/>
      <c r="H28" s="116"/>
      <c r="I28" s="56"/>
      <c r="J28" s="36"/>
    </row>
    <row r="29" spans="1:12" x14ac:dyDescent="0.25">
      <c r="A29" s="70"/>
      <c r="B29" s="36"/>
      <c r="C29" s="36" t="s">
        <v>229</v>
      </c>
      <c r="D29" s="36"/>
      <c r="E29" s="36"/>
      <c r="F29" s="36"/>
      <c r="G29" s="36"/>
      <c r="H29" s="56"/>
      <c r="I29" s="36"/>
      <c r="J29" s="56"/>
    </row>
    <row r="30" spans="1:12" x14ac:dyDescent="0.25">
      <c r="A30" s="70"/>
      <c r="B30" s="36"/>
      <c r="C30" s="36"/>
      <c r="D30" s="36" t="s">
        <v>258</v>
      </c>
      <c r="E30" s="36"/>
      <c r="F30" s="36"/>
      <c r="G30" s="36"/>
      <c r="H30" s="56">
        <v>0</v>
      </c>
      <c r="I30" s="36"/>
      <c r="J30" s="36"/>
    </row>
    <row r="31" spans="1:12" x14ac:dyDescent="0.25">
      <c r="A31" s="70"/>
      <c r="B31" s="36"/>
      <c r="C31" s="36"/>
      <c r="D31" s="36"/>
      <c r="E31" s="36"/>
      <c r="F31" s="36"/>
      <c r="G31" s="36"/>
      <c r="H31" s="89"/>
      <c r="I31" s="36"/>
      <c r="J31" s="56"/>
    </row>
    <row r="32" spans="1:12" x14ac:dyDescent="0.25">
      <c r="A32" s="70"/>
      <c r="B32" s="36"/>
      <c r="C32" s="36"/>
      <c r="D32" s="36"/>
      <c r="E32" s="36"/>
      <c r="F32" s="36"/>
      <c r="G32" s="36"/>
      <c r="H32" s="36"/>
      <c r="I32" s="36"/>
      <c r="J32" s="36"/>
    </row>
    <row r="33" spans="1:10" ht="15.75" x14ac:dyDescent="0.25">
      <c r="A33" s="70"/>
      <c r="B33" s="36"/>
      <c r="C33" s="91" t="s">
        <v>291</v>
      </c>
      <c r="D33" s="36"/>
      <c r="E33" s="91" t="s">
        <v>292</v>
      </c>
      <c r="F33" s="36"/>
      <c r="G33" s="36"/>
      <c r="H33" s="69"/>
      <c r="I33" s="56"/>
      <c r="J33" s="36"/>
    </row>
    <row r="34" spans="1:10" x14ac:dyDescent="0.25">
      <c r="A34" s="70"/>
      <c r="B34" s="36"/>
      <c r="C34" s="48"/>
      <c r="D34" s="36"/>
      <c r="F34" s="36"/>
      <c r="G34" s="36"/>
      <c r="H34" s="69"/>
      <c r="I34" s="36"/>
      <c r="J34" s="36"/>
    </row>
    <row r="35" spans="1:10" ht="15.75" x14ac:dyDescent="0.25">
      <c r="A35" s="70"/>
      <c r="B35" s="36"/>
      <c r="C35" s="91" t="s">
        <v>293</v>
      </c>
      <c r="D35" s="36"/>
      <c r="E35" s="114" t="s">
        <v>322</v>
      </c>
      <c r="F35" s="36"/>
      <c r="G35" s="36"/>
      <c r="H35" s="69"/>
      <c r="I35" s="36"/>
      <c r="J35" s="36"/>
    </row>
    <row r="36" spans="1:10" ht="15.75" x14ac:dyDescent="0.25">
      <c r="A36" s="70"/>
      <c r="B36" s="36"/>
      <c r="C36" s="112" t="s">
        <v>294</v>
      </c>
      <c r="D36" s="36"/>
      <c r="E36" s="112" t="s">
        <v>321</v>
      </c>
      <c r="F36" s="36"/>
      <c r="G36" s="36"/>
      <c r="H36" s="69"/>
      <c r="I36" s="36"/>
      <c r="J36" s="36"/>
    </row>
    <row r="37" spans="1:10" ht="15.75" x14ac:dyDescent="0.25">
      <c r="A37" s="70"/>
      <c r="B37" s="36"/>
      <c r="C37" s="112"/>
      <c r="D37" s="36"/>
      <c r="E37" s="112"/>
      <c r="F37" s="36"/>
      <c r="G37" s="36"/>
      <c r="H37" s="69"/>
      <c r="I37" s="36"/>
      <c r="J37" s="36"/>
    </row>
    <row r="38" spans="1:10" x14ac:dyDescent="0.25">
      <c r="A38" s="70"/>
      <c r="B38" s="36"/>
      <c r="C38" s="36"/>
      <c r="D38" s="36"/>
      <c r="E38" s="36"/>
      <c r="F38" s="36"/>
      <c r="G38" s="36"/>
      <c r="H38" s="36"/>
      <c r="I38" s="36"/>
      <c r="J38" s="36"/>
    </row>
    <row r="39" spans="1:10" x14ac:dyDescent="0.25">
      <c r="A39" s="70"/>
      <c r="B39" s="36"/>
      <c r="C39" s="36"/>
      <c r="D39" s="36"/>
      <c r="E39" s="36"/>
      <c r="F39" s="36"/>
      <c r="G39" s="36"/>
      <c r="H39" s="36"/>
      <c r="I39" s="36"/>
      <c r="J39" s="36"/>
    </row>
    <row r="40" spans="1:10" ht="15.75" x14ac:dyDescent="0.25">
      <c r="A40" s="70"/>
      <c r="B40" s="36"/>
      <c r="C40" s="36"/>
      <c r="D40" s="91" t="s">
        <v>297</v>
      </c>
      <c r="E40" s="91"/>
      <c r="F40" s="69"/>
      <c r="G40" s="69"/>
      <c r="H40" s="69"/>
      <c r="I40" s="36"/>
      <c r="J40" s="36"/>
    </row>
    <row r="41" spans="1:10" ht="15.75" x14ac:dyDescent="0.25">
      <c r="A41" s="70"/>
      <c r="B41" s="36"/>
      <c r="C41" s="36"/>
      <c r="D41" s="91" t="s">
        <v>298</v>
      </c>
      <c r="F41" s="69"/>
      <c r="G41" s="69"/>
      <c r="H41" s="69"/>
      <c r="I41" s="36"/>
      <c r="J41" s="36"/>
    </row>
    <row r="42" spans="1:10" ht="15.75" x14ac:dyDescent="0.25">
      <c r="A42" s="70"/>
      <c r="B42" s="36"/>
      <c r="C42" s="36"/>
      <c r="D42" s="112" t="s">
        <v>325</v>
      </c>
      <c r="F42" s="69"/>
      <c r="G42" s="69"/>
      <c r="H42" s="69"/>
      <c r="I42" s="36"/>
      <c r="J42" s="36"/>
    </row>
    <row r="43" spans="1:10" x14ac:dyDescent="0.25">
      <c r="A43" s="70"/>
      <c r="B43" s="36"/>
      <c r="C43" s="36"/>
      <c r="D43" s="36"/>
      <c r="E43" s="36"/>
      <c r="F43" s="36"/>
      <c r="G43" s="36"/>
      <c r="H43" s="36"/>
      <c r="I43" s="36"/>
      <c r="J43" s="36"/>
    </row>
    <row r="44" spans="1:10" x14ac:dyDescent="0.25">
      <c r="A44" s="70"/>
      <c r="B44" s="36"/>
      <c r="C44" s="36"/>
      <c r="D44" s="36"/>
      <c r="E44" s="36"/>
      <c r="F44" s="36"/>
      <c r="G44" s="36"/>
      <c r="H44" s="36"/>
      <c r="I44" s="36"/>
      <c r="J44" s="36"/>
    </row>
    <row r="45" spans="1:10" x14ac:dyDescent="0.25">
      <c r="A45" s="70"/>
      <c r="B45" s="36"/>
      <c r="C45" s="36"/>
      <c r="D45" s="36"/>
      <c r="E45" s="36"/>
      <c r="F45" s="36"/>
      <c r="G45" s="36"/>
      <c r="H45" s="36"/>
      <c r="I45" s="36"/>
      <c r="J45" s="36"/>
    </row>
    <row r="46" spans="1:10" x14ac:dyDescent="0.25">
      <c r="A46" s="70"/>
      <c r="B46" s="36"/>
      <c r="C46" s="36"/>
      <c r="D46" s="36"/>
      <c r="E46" s="36"/>
      <c r="F46" s="36"/>
      <c r="G46" s="36"/>
      <c r="H46" s="36"/>
      <c r="I46" s="36"/>
      <c r="J46" s="36"/>
    </row>
    <row r="47" spans="1:10" x14ac:dyDescent="0.25">
      <c r="A47" s="70"/>
      <c r="B47" s="36"/>
      <c r="C47" s="36"/>
      <c r="D47" s="36"/>
      <c r="E47" s="36"/>
      <c r="F47" s="36"/>
      <c r="G47" s="36"/>
      <c r="H47" s="36"/>
      <c r="I47" s="36"/>
      <c r="J47" s="36"/>
    </row>
    <row r="48" spans="1:10" x14ac:dyDescent="0.25">
      <c r="A48" s="70"/>
      <c r="B48" s="36"/>
      <c r="C48" s="36"/>
      <c r="D48" s="36"/>
      <c r="E48" s="36"/>
      <c r="F48" s="90"/>
      <c r="G48" s="90"/>
      <c r="H48" s="90"/>
      <c r="I48" s="36"/>
      <c r="J48" s="36"/>
    </row>
    <row r="49" spans="1:10" x14ac:dyDescent="0.25">
      <c r="A49" s="70"/>
      <c r="B49" s="36"/>
      <c r="C49" s="36"/>
      <c r="D49" s="36"/>
      <c r="E49" s="36"/>
      <c r="F49" s="90"/>
      <c r="G49" s="90"/>
      <c r="H49" s="90"/>
      <c r="I49" s="36"/>
      <c r="J49" s="36"/>
    </row>
    <row r="50" spans="1:10" x14ac:dyDescent="0.25">
      <c r="A50" s="70"/>
      <c r="B50" s="36"/>
      <c r="C50" s="36"/>
      <c r="D50" s="36"/>
      <c r="E50" s="36"/>
      <c r="F50" s="90"/>
      <c r="G50" s="90"/>
      <c r="H50" s="90"/>
      <c r="I50" s="36"/>
      <c r="J50" s="36"/>
    </row>
    <row r="51" spans="1:10" x14ac:dyDescent="0.25">
      <c r="A51" s="70"/>
      <c r="B51" s="36"/>
      <c r="C51" s="36"/>
      <c r="D51" s="36"/>
      <c r="E51" s="36"/>
      <c r="F51" s="90"/>
      <c r="G51" s="90"/>
      <c r="H51" s="90"/>
      <c r="I51" s="36"/>
      <c r="J51" s="36"/>
    </row>
    <row r="52" spans="1:10" x14ac:dyDescent="0.25">
      <c r="A52" s="70"/>
      <c r="B52" s="36"/>
      <c r="C52" s="36"/>
      <c r="D52" s="36"/>
      <c r="E52" s="36"/>
      <c r="F52" s="90"/>
      <c r="G52" s="90"/>
      <c r="H52" s="90"/>
      <c r="I52" s="36"/>
      <c r="J52" s="36"/>
    </row>
    <row r="53" spans="1:10" x14ac:dyDescent="0.25">
      <c r="A53" s="70"/>
      <c r="B53" s="36"/>
      <c r="C53" s="36"/>
      <c r="D53" s="36"/>
      <c r="E53" s="36"/>
      <c r="F53" s="90"/>
      <c r="G53" s="90"/>
      <c r="H53" s="90"/>
      <c r="I53" s="36"/>
      <c r="J53" s="36"/>
    </row>
    <row r="54" spans="1:10" x14ac:dyDescent="0.25">
      <c r="A54" s="70"/>
      <c r="B54" s="36"/>
      <c r="C54" s="36"/>
      <c r="D54" s="36"/>
      <c r="E54" s="36"/>
      <c r="F54" s="90"/>
      <c r="G54" s="90"/>
      <c r="H54" s="90"/>
      <c r="I54" s="36"/>
      <c r="J54" s="36"/>
    </row>
  </sheetData>
  <mergeCells count="4">
    <mergeCell ref="C2:H2"/>
    <mergeCell ref="C3:H3"/>
    <mergeCell ref="C4:H4"/>
    <mergeCell ref="C5:H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7"/>
  <sheetViews>
    <sheetView topLeftCell="A7" workbookViewId="0">
      <selection activeCell="D18" sqref="D18"/>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s>
  <sheetData>
    <row r="4" spans="1:9" x14ac:dyDescent="0.25">
      <c r="A4" s="69"/>
      <c r="B4" s="69"/>
      <c r="C4" s="69"/>
      <c r="D4" s="69"/>
      <c r="E4" s="69"/>
      <c r="F4" s="69"/>
      <c r="G4" s="69"/>
      <c r="H4" s="69"/>
      <c r="I4" s="69"/>
    </row>
    <row r="5" spans="1:9" ht="15.75" x14ac:dyDescent="0.25">
      <c r="A5" s="69"/>
      <c r="B5" s="69"/>
      <c r="C5" s="213" t="s">
        <v>268</v>
      </c>
      <c r="D5" s="213"/>
      <c r="E5" s="213"/>
      <c r="F5" s="213"/>
      <c r="G5" s="213"/>
      <c r="H5" s="213"/>
      <c r="I5" s="91"/>
    </row>
    <row r="6" spans="1:9" ht="15.75" x14ac:dyDescent="0.25">
      <c r="A6" s="69"/>
      <c r="C6" s="213" t="s">
        <v>259</v>
      </c>
      <c r="D6" s="213"/>
      <c r="E6" s="213"/>
      <c r="F6" s="213"/>
      <c r="G6" s="213"/>
      <c r="H6" s="213"/>
      <c r="I6" s="91"/>
    </row>
    <row r="7" spans="1:9" ht="15.75" x14ac:dyDescent="0.25">
      <c r="A7" s="69"/>
      <c r="B7" s="69"/>
      <c r="C7" s="213" t="s">
        <v>5</v>
      </c>
      <c r="D7" s="213"/>
      <c r="E7" s="213"/>
      <c r="F7" s="213"/>
      <c r="G7" s="213"/>
      <c r="H7" s="213"/>
      <c r="I7" s="91"/>
    </row>
    <row r="8" spans="1:9" x14ac:dyDescent="0.25">
      <c r="A8" s="69"/>
      <c r="B8" s="69"/>
      <c r="C8" s="69"/>
      <c r="D8" s="69"/>
      <c r="E8" s="69"/>
      <c r="F8" s="69"/>
      <c r="G8" s="69"/>
      <c r="H8" s="69"/>
      <c r="I8" s="69"/>
    </row>
    <row r="9" spans="1:9" x14ac:dyDescent="0.25">
      <c r="A9" s="69"/>
      <c r="B9" s="69"/>
      <c r="C9" s="69"/>
      <c r="D9" s="69"/>
      <c r="E9" s="69"/>
      <c r="F9" s="69"/>
      <c r="G9" s="69"/>
      <c r="H9" s="69"/>
      <c r="I9" s="69"/>
    </row>
    <row r="10" spans="1:9" x14ac:dyDescent="0.25">
      <c r="A10" s="69"/>
      <c r="B10" s="69"/>
      <c r="C10" s="69"/>
      <c r="D10" s="220">
        <v>2018</v>
      </c>
      <c r="E10" s="220"/>
      <c r="F10" s="69"/>
      <c r="G10" s="220">
        <v>2017</v>
      </c>
      <c r="H10" s="220"/>
      <c r="I10" s="69"/>
    </row>
    <row r="11" spans="1:9" x14ac:dyDescent="0.25">
      <c r="A11" s="69"/>
      <c r="B11" s="69"/>
      <c r="C11" s="92" t="s">
        <v>260</v>
      </c>
      <c r="D11" s="51" t="s">
        <v>261</v>
      </c>
      <c r="E11" s="51" t="s">
        <v>262</v>
      </c>
      <c r="F11" s="93"/>
      <c r="G11" s="51" t="s">
        <v>261</v>
      </c>
      <c r="H11" s="51" t="s">
        <v>262</v>
      </c>
      <c r="I11" s="69"/>
    </row>
    <row r="12" spans="1:9" x14ac:dyDescent="0.25">
      <c r="A12" s="69"/>
      <c r="B12" s="69"/>
      <c r="C12" s="69" t="s">
        <v>260</v>
      </c>
      <c r="D12" s="93">
        <v>4004024</v>
      </c>
      <c r="E12" s="93"/>
      <c r="F12" s="93"/>
      <c r="G12" s="93">
        <v>3614080</v>
      </c>
      <c r="H12" s="93"/>
      <c r="I12" s="69"/>
    </row>
    <row r="13" spans="1:9" x14ac:dyDescent="0.25">
      <c r="A13" s="69"/>
      <c r="B13" s="69"/>
      <c r="C13" s="69" t="s">
        <v>260</v>
      </c>
      <c r="D13" s="93">
        <v>1572888</v>
      </c>
      <c r="E13" s="93"/>
      <c r="F13" s="93"/>
      <c r="G13" s="93">
        <v>1639168</v>
      </c>
      <c r="H13" s="93"/>
      <c r="I13" s="69"/>
    </row>
    <row r="14" spans="1:9" x14ac:dyDescent="0.25">
      <c r="A14" s="69"/>
      <c r="B14" s="69"/>
      <c r="C14" s="69" t="s">
        <v>49</v>
      </c>
      <c r="D14" s="93"/>
      <c r="E14" s="93">
        <v>5576912</v>
      </c>
      <c r="F14" s="93"/>
      <c r="G14" s="93"/>
      <c r="H14" s="93">
        <v>5253248</v>
      </c>
      <c r="I14" s="69"/>
    </row>
    <row r="15" spans="1:9" ht="15.75" thickBot="1" x14ac:dyDescent="0.3">
      <c r="A15" s="69"/>
      <c r="B15" s="69"/>
      <c r="C15" s="69"/>
      <c r="D15" s="94">
        <v>5576912</v>
      </c>
      <c r="E15" s="94">
        <v>5576912</v>
      </c>
      <c r="F15" s="93"/>
      <c r="G15" s="94">
        <v>5253248</v>
      </c>
      <c r="H15" s="94">
        <v>5253248</v>
      </c>
      <c r="I15" s="69"/>
    </row>
    <row r="16" spans="1:9" ht="15.75" thickTop="1" x14ac:dyDescent="0.25">
      <c r="A16" s="69"/>
      <c r="B16" s="69"/>
      <c r="C16" s="69"/>
      <c r="D16" s="93"/>
      <c r="E16" s="93"/>
      <c r="F16" s="93"/>
      <c r="G16" s="93"/>
      <c r="H16" s="93"/>
      <c r="I16" s="69"/>
    </row>
    <row r="17" spans="1:9" x14ac:dyDescent="0.25">
      <c r="A17" s="69"/>
      <c r="B17" s="69"/>
      <c r="C17" s="92" t="s">
        <v>263</v>
      </c>
      <c r="D17" s="93"/>
      <c r="E17" s="93"/>
      <c r="F17" s="93"/>
      <c r="G17" s="93"/>
      <c r="H17" s="93"/>
      <c r="I17" s="69"/>
    </row>
    <row r="18" spans="1:9" x14ac:dyDescent="0.25">
      <c r="A18" s="69"/>
      <c r="B18" s="69"/>
      <c r="C18" s="69" t="s">
        <v>263</v>
      </c>
      <c r="D18" s="93">
        <v>302111</v>
      </c>
      <c r="E18" s="93"/>
      <c r="F18" s="93"/>
      <c r="G18" s="93">
        <v>1211978</v>
      </c>
      <c r="H18" s="93"/>
      <c r="I18" s="69"/>
    </row>
    <row r="19" spans="1:9" x14ac:dyDescent="0.25">
      <c r="A19" s="69"/>
      <c r="B19" s="69"/>
      <c r="C19" s="69" t="s">
        <v>52</v>
      </c>
      <c r="D19" s="93"/>
      <c r="E19" s="93">
        <v>302111</v>
      </c>
      <c r="F19" s="93"/>
      <c r="G19" s="93"/>
      <c r="H19" s="93">
        <v>1211978</v>
      </c>
      <c r="I19" s="69"/>
    </row>
    <row r="20" spans="1:9" x14ac:dyDescent="0.25">
      <c r="A20" s="69"/>
      <c r="B20" s="69"/>
      <c r="C20" s="69"/>
      <c r="D20" s="93"/>
      <c r="E20" s="93"/>
      <c r="F20" s="93"/>
      <c r="G20" s="93"/>
      <c r="H20" s="93"/>
      <c r="I20" s="69"/>
    </row>
    <row r="21" spans="1:9" x14ac:dyDescent="0.25">
      <c r="A21" s="69"/>
      <c r="B21" s="69"/>
      <c r="C21" s="95" t="s">
        <v>264</v>
      </c>
      <c r="D21" s="93"/>
      <c r="E21" s="93"/>
      <c r="F21" s="93"/>
      <c r="G21" s="93"/>
      <c r="H21" s="93"/>
      <c r="I21" s="69"/>
    </row>
    <row r="22" spans="1:9" x14ac:dyDescent="0.25">
      <c r="A22" s="69"/>
      <c r="B22" s="69"/>
      <c r="C22" s="69" t="s">
        <v>49</v>
      </c>
      <c r="D22" s="93">
        <v>19094162</v>
      </c>
      <c r="E22" s="93"/>
      <c r="F22" s="93"/>
      <c r="G22" s="93">
        <v>144888</v>
      </c>
      <c r="H22" s="93"/>
      <c r="I22" s="69"/>
    </row>
    <row r="23" spans="1:9" x14ac:dyDescent="0.25">
      <c r="A23" s="69"/>
      <c r="B23" s="69"/>
      <c r="C23" s="69" t="s">
        <v>49</v>
      </c>
      <c r="D23" s="93"/>
      <c r="E23" s="93"/>
      <c r="F23" s="93"/>
      <c r="G23" s="93">
        <v>0</v>
      </c>
      <c r="H23" s="93"/>
      <c r="I23" s="69"/>
    </row>
    <row r="24" spans="1:9" x14ac:dyDescent="0.25">
      <c r="A24" s="69"/>
      <c r="B24" s="69"/>
      <c r="C24" s="69" t="s">
        <v>265</v>
      </c>
      <c r="D24" s="93"/>
      <c r="E24" s="93">
        <v>19094162</v>
      </c>
      <c r="F24" s="93"/>
      <c r="G24" s="93"/>
      <c r="H24" s="93"/>
      <c r="I24" s="69"/>
    </row>
    <row r="25" spans="1:9" x14ac:dyDescent="0.25">
      <c r="A25" s="69"/>
      <c r="B25" s="69"/>
      <c r="C25" s="69" t="s">
        <v>266</v>
      </c>
      <c r="D25" s="93"/>
      <c r="E25" s="93"/>
      <c r="F25" s="93"/>
      <c r="G25" s="93"/>
      <c r="H25" s="93">
        <v>144888</v>
      </c>
      <c r="I25" s="69"/>
    </row>
    <row r="26" spans="1:9" x14ac:dyDescent="0.25">
      <c r="A26" s="69"/>
      <c r="B26" s="69"/>
      <c r="C26" s="69" t="s">
        <v>266</v>
      </c>
      <c r="D26" s="93"/>
      <c r="E26" s="93"/>
      <c r="F26" s="93"/>
      <c r="G26" s="93"/>
      <c r="H26" s="93"/>
      <c r="I26" s="69"/>
    </row>
    <row r="27" spans="1:9" ht="15.75" thickBot="1" x14ac:dyDescent="0.3">
      <c r="A27" s="69"/>
      <c r="B27" s="69"/>
      <c r="C27" s="69"/>
      <c r="D27" s="94">
        <f>SUM(D22:D26)</f>
        <v>19094162</v>
      </c>
      <c r="E27" s="96">
        <f>SUM(E22:E26)</f>
        <v>19094162</v>
      </c>
      <c r="F27" s="93"/>
      <c r="G27" s="94">
        <v>144888</v>
      </c>
      <c r="H27" s="94">
        <v>144888</v>
      </c>
      <c r="I27" s="69"/>
    </row>
    <row r="28" spans="1:9" ht="15.75" thickTop="1" x14ac:dyDescent="0.25">
      <c r="A28" s="69"/>
      <c r="B28" s="69"/>
      <c r="C28" s="69"/>
      <c r="D28" s="93"/>
      <c r="E28" s="93"/>
      <c r="F28" s="93"/>
      <c r="G28" s="93"/>
      <c r="H28" s="93"/>
      <c r="I28" s="69"/>
    </row>
    <row r="29" spans="1:9" x14ac:dyDescent="0.25">
      <c r="A29" s="69"/>
      <c r="B29" s="69"/>
      <c r="C29" s="95" t="s">
        <v>264</v>
      </c>
      <c r="D29" s="93"/>
      <c r="E29" s="93"/>
      <c r="F29" s="93"/>
      <c r="G29" s="93"/>
      <c r="H29" s="93"/>
      <c r="I29" s="69"/>
    </row>
    <row r="30" spans="1:9" x14ac:dyDescent="0.25">
      <c r="A30" s="69"/>
      <c r="B30" s="69"/>
      <c r="C30" s="69" t="s">
        <v>52</v>
      </c>
      <c r="D30" s="93">
        <v>302111</v>
      </c>
      <c r="E30" s="93"/>
      <c r="F30" s="93"/>
      <c r="G30" s="93">
        <v>2300510</v>
      </c>
      <c r="H30" s="93"/>
      <c r="I30" s="69"/>
    </row>
    <row r="31" spans="1:9" x14ac:dyDescent="0.25">
      <c r="A31" s="69"/>
      <c r="B31" s="69"/>
      <c r="C31" s="69" t="s">
        <v>265</v>
      </c>
      <c r="D31" s="93"/>
      <c r="E31" s="93"/>
      <c r="F31" s="93"/>
      <c r="G31" s="93">
        <v>2115664</v>
      </c>
      <c r="H31" s="93"/>
      <c r="I31" s="69"/>
    </row>
    <row r="32" spans="1:9" x14ac:dyDescent="0.25">
      <c r="A32" s="69"/>
      <c r="B32" s="69"/>
      <c r="C32" s="69" t="s">
        <v>267</v>
      </c>
      <c r="D32" s="93"/>
      <c r="E32" s="97">
        <v>302111</v>
      </c>
      <c r="F32" s="93"/>
      <c r="G32" s="93"/>
      <c r="H32" s="93">
        <v>4416174</v>
      </c>
      <c r="I32" s="69"/>
    </row>
    <row r="33" spans="1:9" ht="15.75" thickBot="1" x14ac:dyDescent="0.3">
      <c r="A33" s="69"/>
      <c r="B33" s="69"/>
      <c r="C33" s="69"/>
      <c r="D33" s="94">
        <f>SUM(D30:D32)</f>
        <v>302111</v>
      </c>
      <c r="E33" s="94">
        <f>SUM(E30:E32)</f>
        <v>302111</v>
      </c>
      <c r="F33" s="93"/>
      <c r="G33" s="94">
        <v>4416174</v>
      </c>
      <c r="H33" s="94">
        <v>4416174</v>
      </c>
      <c r="I33" s="69"/>
    </row>
    <row r="34" spans="1:9" ht="15.75" thickTop="1" x14ac:dyDescent="0.25">
      <c r="A34" s="69"/>
      <c r="B34" s="69"/>
      <c r="C34" s="69"/>
      <c r="D34" s="69"/>
      <c r="E34" s="69"/>
      <c r="F34" s="93"/>
      <c r="G34" s="93"/>
      <c r="H34" s="93"/>
      <c r="I34" s="69"/>
    </row>
    <row r="35" spans="1:9" x14ac:dyDescent="0.25">
      <c r="A35" s="69"/>
      <c r="B35" s="69"/>
      <c r="C35" s="69"/>
      <c r="D35" s="98"/>
      <c r="E35" s="69"/>
      <c r="F35" s="93"/>
      <c r="G35" s="69"/>
      <c r="H35" s="69"/>
      <c r="I35" s="69"/>
    </row>
    <row r="36" spans="1:9" ht="15.75" x14ac:dyDescent="0.25">
      <c r="B36" s="91" t="s">
        <v>291</v>
      </c>
      <c r="C36" s="36"/>
      <c r="E36" s="91" t="s">
        <v>292</v>
      </c>
      <c r="F36" s="36"/>
      <c r="G36" s="36"/>
      <c r="H36" s="69"/>
    </row>
    <row r="37" spans="1:9" x14ac:dyDescent="0.25">
      <c r="B37" s="48"/>
      <c r="C37" s="36"/>
      <c r="F37" s="36"/>
      <c r="G37" s="36"/>
      <c r="H37" s="69"/>
    </row>
    <row r="38" spans="1:9" ht="15.75" x14ac:dyDescent="0.25">
      <c r="B38" s="91" t="s">
        <v>293</v>
      </c>
      <c r="C38" s="36"/>
      <c r="E38" s="114" t="s">
        <v>322</v>
      </c>
      <c r="F38" s="36"/>
      <c r="G38" s="36"/>
      <c r="H38" s="69"/>
    </row>
    <row r="39" spans="1:9" ht="15.75" x14ac:dyDescent="0.25">
      <c r="B39" s="112" t="s">
        <v>294</v>
      </c>
      <c r="C39" s="36"/>
      <c r="E39" s="112" t="s">
        <v>321</v>
      </c>
      <c r="F39" s="36"/>
      <c r="G39" s="36"/>
      <c r="H39" s="69"/>
    </row>
    <row r="40" spans="1:9" x14ac:dyDescent="0.25">
      <c r="E40" s="36"/>
      <c r="F40" s="36"/>
      <c r="G40" s="36"/>
      <c r="H40" s="36"/>
    </row>
    <row r="45" spans="1:9" ht="15.75" x14ac:dyDescent="0.25">
      <c r="C45" s="91" t="s">
        <v>297</v>
      </c>
      <c r="D45" s="91"/>
      <c r="E45" s="69"/>
    </row>
    <row r="46" spans="1:9" ht="15.75" x14ac:dyDescent="0.25">
      <c r="C46" s="91" t="s">
        <v>298</v>
      </c>
      <c r="E46" s="69"/>
    </row>
    <row r="47" spans="1:9" ht="15.75" x14ac:dyDescent="0.25">
      <c r="C47" s="112" t="s">
        <v>325</v>
      </c>
      <c r="E47" s="69"/>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workbookViewId="0">
      <selection activeCell="G26" sqref="G26"/>
    </sheetView>
  </sheetViews>
  <sheetFormatPr baseColWidth="10" defaultColWidth="11.42578125" defaultRowHeight="15" x14ac:dyDescent="0.25"/>
  <cols>
    <col min="2" max="2" width="14.85546875" customWidth="1"/>
    <col min="3" max="3" width="14" customWidth="1"/>
    <col min="4" max="4" width="15" customWidth="1"/>
    <col min="5" max="5" width="12.140625" customWidth="1"/>
    <col min="6" max="6" width="13.140625" customWidth="1"/>
  </cols>
  <sheetData>
    <row r="1" spans="1:8" x14ac:dyDescent="0.25">
      <c r="A1" s="221" t="s">
        <v>301</v>
      </c>
      <c r="B1" s="221"/>
      <c r="C1" s="221"/>
      <c r="D1" s="221"/>
      <c r="E1" s="221"/>
      <c r="F1" s="221"/>
      <c r="G1" s="118"/>
      <c r="H1" s="118"/>
    </row>
    <row r="2" spans="1:8" x14ac:dyDescent="0.25">
      <c r="A2" s="221" t="s">
        <v>318</v>
      </c>
      <c r="B2" s="221"/>
      <c r="C2" s="221"/>
      <c r="D2" s="221"/>
      <c r="E2" s="221"/>
      <c r="F2" s="221"/>
      <c r="G2" s="118"/>
      <c r="H2" s="118"/>
    </row>
    <row r="3" spans="1:8" x14ac:dyDescent="0.25">
      <c r="A3" s="221" t="s">
        <v>302</v>
      </c>
      <c r="B3" s="221"/>
      <c r="C3" s="221"/>
      <c r="D3" s="221"/>
      <c r="E3" s="221"/>
      <c r="F3" s="221"/>
      <c r="G3" s="118"/>
      <c r="H3" s="118"/>
    </row>
    <row r="4" spans="1:8" x14ac:dyDescent="0.25">
      <c r="A4" s="222" t="s">
        <v>303</v>
      </c>
      <c r="B4" s="222"/>
      <c r="C4" s="222"/>
      <c r="D4" s="222"/>
      <c r="E4" s="222"/>
      <c r="F4" s="222"/>
      <c r="G4" s="119"/>
      <c r="H4" s="119"/>
    </row>
    <row r="5" spans="1:8" x14ac:dyDescent="0.25">
      <c r="A5" s="223"/>
      <c r="B5" s="223"/>
      <c r="C5" s="223"/>
      <c r="D5" s="223"/>
      <c r="E5" s="223"/>
      <c r="F5" s="223"/>
      <c r="G5" s="223"/>
      <c r="H5" s="223"/>
    </row>
    <row r="6" spans="1:8" ht="57" x14ac:dyDescent="0.25">
      <c r="A6" s="224" t="s">
        <v>304</v>
      </c>
      <c r="B6" s="224"/>
      <c r="C6" s="120" t="s">
        <v>305</v>
      </c>
      <c r="D6" s="120" t="s">
        <v>306</v>
      </c>
      <c r="E6" s="120" t="s">
        <v>307</v>
      </c>
      <c r="F6" s="121" t="s">
        <v>308</v>
      </c>
    </row>
    <row r="7" spans="1:8" ht="32.25" customHeight="1" x14ac:dyDescent="0.25">
      <c r="A7" s="122">
        <v>1</v>
      </c>
      <c r="B7" s="123" t="s">
        <v>309</v>
      </c>
      <c r="C7" s="128">
        <v>78929860</v>
      </c>
      <c r="D7" s="128">
        <v>78929860</v>
      </c>
      <c r="E7" s="129">
        <f>+D7/C7</f>
        <v>1</v>
      </c>
      <c r="F7" s="128">
        <f>+C7-D7</f>
        <v>0</v>
      </c>
    </row>
    <row r="8" spans="1:8" ht="30" x14ac:dyDescent="0.25">
      <c r="A8" s="124">
        <v>1.5</v>
      </c>
      <c r="B8" s="125" t="s">
        <v>310</v>
      </c>
      <c r="C8" s="128">
        <v>26268231</v>
      </c>
      <c r="D8" s="128">
        <v>26268231</v>
      </c>
      <c r="E8" s="128">
        <f t="shared" ref="E8:E15" si="0">+D8/C8</f>
        <v>1</v>
      </c>
      <c r="F8" s="128">
        <f t="shared" ref="F8:F15" si="1">+C8-D8</f>
        <v>0</v>
      </c>
      <c r="G8" s="131"/>
    </row>
    <row r="9" spans="1:8" x14ac:dyDescent="0.25">
      <c r="A9" s="122">
        <v>2</v>
      </c>
      <c r="B9" s="123" t="s">
        <v>311</v>
      </c>
      <c r="C9" s="128">
        <f>SUM(C7:C8)</f>
        <v>105198091</v>
      </c>
      <c r="D9" s="128">
        <v>105198091</v>
      </c>
      <c r="E9" s="129">
        <f t="shared" si="0"/>
        <v>1</v>
      </c>
      <c r="F9" s="128">
        <f t="shared" si="1"/>
        <v>0</v>
      </c>
    </row>
    <row r="10" spans="1:8" ht="45" x14ac:dyDescent="0.25">
      <c r="A10" s="124">
        <v>2.1</v>
      </c>
      <c r="B10" s="125" t="s">
        <v>312</v>
      </c>
      <c r="C10" s="128">
        <v>61489347</v>
      </c>
      <c r="D10" s="128">
        <v>61489347</v>
      </c>
      <c r="E10" s="129">
        <f t="shared" si="0"/>
        <v>1</v>
      </c>
      <c r="F10" s="128">
        <f t="shared" si="1"/>
        <v>0</v>
      </c>
    </row>
    <row r="11" spans="1:8" ht="30" x14ac:dyDescent="0.25">
      <c r="A11" s="124">
        <v>2.2000000000000002</v>
      </c>
      <c r="B11" s="125" t="s">
        <v>313</v>
      </c>
      <c r="C11" s="128">
        <v>2679499</v>
      </c>
      <c r="D11" s="128">
        <v>2679499</v>
      </c>
      <c r="E11" s="129">
        <f t="shared" si="0"/>
        <v>1</v>
      </c>
      <c r="F11" s="128">
        <f t="shared" si="1"/>
        <v>0</v>
      </c>
    </row>
    <row r="12" spans="1:8" ht="30" x14ac:dyDescent="0.25">
      <c r="A12" s="124">
        <v>2.2999999999999998</v>
      </c>
      <c r="B12" s="125" t="s">
        <v>314</v>
      </c>
      <c r="C12" s="128">
        <v>21242058</v>
      </c>
      <c r="D12" s="128">
        <v>21242058</v>
      </c>
      <c r="E12" s="129">
        <f t="shared" si="0"/>
        <v>1</v>
      </c>
      <c r="F12" s="128">
        <f t="shared" si="1"/>
        <v>0</v>
      </c>
    </row>
    <row r="13" spans="1:8" x14ac:dyDescent="0.25">
      <c r="A13" s="124">
        <v>2.7</v>
      </c>
      <c r="B13" s="125" t="s">
        <v>315</v>
      </c>
      <c r="C13" s="128">
        <v>8742473</v>
      </c>
      <c r="D13" s="128">
        <v>8742473</v>
      </c>
      <c r="E13" s="129">
        <f t="shared" si="0"/>
        <v>1</v>
      </c>
      <c r="F13" s="128">
        <f t="shared" si="1"/>
        <v>0</v>
      </c>
    </row>
    <row r="14" spans="1:8" ht="30" x14ac:dyDescent="0.25">
      <c r="A14" s="124">
        <v>2.9</v>
      </c>
      <c r="B14" s="125" t="s">
        <v>316</v>
      </c>
      <c r="C14" s="128">
        <f>SUM(C10:C13)</f>
        <v>94153377</v>
      </c>
      <c r="D14" s="128">
        <f>SUM(D10:D13)</f>
        <v>94153377</v>
      </c>
      <c r="E14" s="129">
        <f t="shared" si="0"/>
        <v>1</v>
      </c>
      <c r="F14" s="128">
        <f t="shared" si="1"/>
        <v>0</v>
      </c>
    </row>
    <row r="15" spans="1:8" ht="47.25" x14ac:dyDescent="0.25">
      <c r="A15" s="126"/>
      <c r="B15" s="127" t="s">
        <v>317</v>
      </c>
      <c r="C15" s="128">
        <f>+C7+C8-C14</f>
        <v>11044714</v>
      </c>
      <c r="D15" s="128">
        <f>+D7+D8-D14</f>
        <v>11044714</v>
      </c>
      <c r="E15" s="129">
        <f t="shared" si="0"/>
        <v>1</v>
      </c>
      <c r="F15" s="128">
        <f t="shared" si="1"/>
        <v>0</v>
      </c>
    </row>
    <row r="16" spans="1:8" x14ac:dyDescent="0.25">
      <c r="C16" s="128"/>
      <c r="D16" s="128"/>
    </row>
    <row r="17" spans="1:7" x14ac:dyDescent="0.25">
      <c r="C17" s="128"/>
      <c r="D17" s="128"/>
    </row>
    <row r="18" spans="1:7" x14ac:dyDescent="0.25">
      <c r="C18" s="128"/>
      <c r="D18" s="128"/>
    </row>
    <row r="20" spans="1:7" ht="15.75" x14ac:dyDescent="0.25">
      <c r="A20" s="91" t="s">
        <v>291</v>
      </c>
      <c r="B20" s="36"/>
      <c r="D20" s="91" t="s">
        <v>292</v>
      </c>
      <c r="E20" s="36"/>
      <c r="F20" s="36"/>
      <c r="G20" s="69"/>
    </row>
    <row r="21" spans="1:7" x14ac:dyDescent="0.25">
      <c r="A21" s="48"/>
      <c r="B21" s="36"/>
      <c r="E21" s="36"/>
      <c r="F21" s="36"/>
      <c r="G21" s="69"/>
    </row>
    <row r="22" spans="1:7" ht="15.75" x14ac:dyDescent="0.25">
      <c r="A22" s="91" t="s">
        <v>293</v>
      </c>
      <c r="B22" s="36"/>
      <c r="D22" s="114" t="s">
        <v>322</v>
      </c>
      <c r="E22" s="36"/>
      <c r="F22" s="36"/>
      <c r="G22" s="69"/>
    </row>
    <row r="23" spans="1:7" ht="15.75" x14ac:dyDescent="0.25">
      <c r="A23" s="112" t="s">
        <v>294</v>
      </c>
      <c r="B23" s="36"/>
      <c r="D23" s="112" t="s">
        <v>321</v>
      </c>
      <c r="E23" s="36"/>
      <c r="F23" s="36"/>
      <c r="G23" s="69"/>
    </row>
    <row r="24" spans="1:7" x14ac:dyDescent="0.25">
      <c r="D24" s="36"/>
      <c r="E24" s="36"/>
      <c r="F24" s="36"/>
      <c r="G24" s="36"/>
    </row>
    <row r="29" spans="1:7" ht="15.75" x14ac:dyDescent="0.25">
      <c r="A29" s="213" t="s">
        <v>323</v>
      </c>
      <c r="B29" s="213"/>
      <c r="C29" s="213"/>
      <c r="D29" s="213"/>
      <c r="E29" s="213"/>
      <c r="F29" s="213"/>
    </row>
    <row r="30" spans="1:7" ht="15.75" x14ac:dyDescent="0.25">
      <c r="A30" s="130" t="s">
        <v>298</v>
      </c>
      <c r="D30" s="69"/>
    </row>
    <row r="31" spans="1:7" ht="15.75" x14ac:dyDescent="0.25">
      <c r="B31" s="112" t="s">
        <v>326</v>
      </c>
      <c r="D31" s="69"/>
    </row>
  </sheetData>
  <mergeCells count="7">
    <mergeCell ref="A29:F29"/>
    <mergeCell ref="A1:F1"/>
    <mergeCell ref="A2:F2"/>
    <mergeCell ref="A3:F3"/>
    <mergeCell ref="A4:F4"/>
    <mergeCell ref="A5:H5"/>
    <mergeCell ref="A6:B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3"/>
  <sheetViews>
    <sheetView topLeftCell="A4" workbookViewId="0">
      <selection activeCell="B10" sqref="B10"/>
    </sheetView>
  </sheetViews>
  <sheetFormatPr baseColWidth="10" defaultRowHeight="15" x14ac:dyDescent="0.25"/>
  <cols>
    <col min="2" max="2" width="18.85546875" customWidth="1"/>
    <col min="3" max="3" width="15.85546875" customWidth="1"/>
    <col min="4" max="4" width="13.42578125" customWidth="1"/>
  </cols>
  <sheetData>
    <row r="1" spans="1:4" ht="78.75" x14ac:dyDescent="0.25">
      <c r="A1" s="133" t="s">
        <v>335</v>
      </c>
    </row>
    <row r="2" spans="1:4" x14ac:dyDescent="0.25">
      <c r="A2" s="135"/>
    </row>
    <row r="3" spans="1:4" ht="15.75" x14ac:dyDescent="0.25">
      <c r="A3" s="134" t="s">
        <v>347</v>
      </c>
    </row>
    <row r="4" spans="1:4" x14ac:dyDescent="0.25">
      <c r="A4" s="135"/>
    </row>
    <row r="5" spans="1:4" x14ac:dyDescent="0.25">
      <c r="A5" s="135"/>
    </row>
    <row r="6" spans="1:4" ht="47.25" x14ac:dyDescent="0.25">
      <c r="A6" s="136">
        <v>2021</v>
      </c>
      <c r="B6" s="137" t="s">
        <v>336</v>
      </c>
      <c r="C6" s="137" t="s">
        <v>337</v>
      </c>
      <c r="D6" s="137" t="s">
        <v>338</v>
      </c>
    </row>
    <row r="7" spans="1:4" x14ac:dyDescent="0.25">
      <c r="A7" s="70"/>
      <c r="B7" s="138"/>
      <c r="C7" s="138"/>
      <c r="D7" s="138"/>
    </row>
    <row r="8" spans="1:4" ht="15.75" x14ac:dyDescent="0.25">
      <c r="A8" s="139" t="s">
        <v>339</v>
      </c>
      <c r="B8" s="138"/>
      <c r="C8" s="138"/>
      <c r="D8" s="138"/>
    </row>
    <row r="9" spans="1:4" x14ac:dyDescent="0.25">
      <c r="B9" s="138"/>
      <c r="C9" s="138"/>
      <c r="D9" s="138"/>
    </row>
    <row r="10" spans="1:4" ht="31.5" x14ac:dyDescent="0.25">
      <c r="A10" s="140" t="s">
        <v>340</v>
      </c>
      <c r="B10" s="141">
        <v>4788383</v>
      </c>
      <c r="C10" s="141">
        <v>38633625</v>
      </c>
      <c r="D10" s="141">
        <v>43422008</v>
      </c>
    </row>
    <row r="11" spans="1:4" ht="15.75" x14ac:dyDescent="0.25">
      <c r="A11" s="140" t="s">
        <v>341</v>
      </c>
      <c r="B11" s="141">
        <v>135243</v>
      </c>
      <c r="C11" s="141">
        <v>3990516</v>
      </c>
      <c r="D11" s="141">
        <v>4125759</v>
      </c>
    </row>
    <row r="12" spans="1:4" ht="16.5" thickBot="1" x14ac:dyDescent="0.3">
      <c r="A12" s="140" t="s">
        <v>264</v>
      </c>
      <c r="B12" s="142">
        <v>0</v>
      </c>
      <c r="C12" s="142" t="s">
        <v>342</v>
      </c>
      <c r="D12" s="142">
        <v>0</v>
      </c>
    </row>
    <row r="13" spans="1:4" ht="32.25" thickBot="1" x14ac:dyDescent="0.3">
      <c r="A13" s="140" t="s">
        <v>343</v>
      </c>
      <c r="B13" s="143">
        <v>4923626</v>
      </c>
      <c r="C13" s="143">
        <v>42624141</v>
      </c>
      <c r="D13" s="143">
        <v>47547767</v>
      </c>
    </row>
    <row r="14" spans="1:4" x14ac:dyDescent="0.25">
      <c r="A14" s="70"/>
      <c r="B14" s="70"/>
      <c r="C14" s="70"/>
      <c r="D14" s="70"/>
    </row>
    <row r="15" spans="1:4" ht="47.25" x14ac:dyDescent="0.25">
      <c r="A15" s="144" t="s">
        <v>344</v>
      </c>
      <c r="B15" s="70"/>
      <c r="C15" s="70"/>
      <c r="D15" s="70"/>
    </row>
    <row r="16" spans="1:4" x14ac:dyDescent="0.25">
      <c r="A16" s="70"/>
      <c r="B16" s="70"/>
      <c r="C16" s="70"/>
      <c r="D16" s="70"/>
    </row>
    <row r="17" spans="1:4" ht="31.5" x14ac:dyDescent="0.25">
      <c r="A17" s="140" t="s">
        <v>340</v>
      </c>
      <c r="B17" s="141">
        <v>233752</v>
      </c>
      <c r="C17" s="141">
        <v>16483022</v>
      </c>
      <c r="D17" s="141">
        <v>16716774</v>
      </c>
    </row>
    <row r="18" spans="1:4" ht="31.5" x14ac:dyDescent="0.25">
      <c r="A18" s="140" t="s">
        <v>345</v>
      </c>
      <c r="B18" s="141">
        <v>246181</v>
      </c>
      <c r="C18" s="141">
        <v>2131207</v>
      </c>
      <c r="D18" s="141">
        <v>2377388</v>
      </c>
    </row>
    <row r="19" spans="1:4" ht="16.5" thickBot="1" x14ac:dyDescent="0.3">
      <c r="A19" s="140" t="s">
        <v>264</v>
      </c>
      <c r="B19" s="142">
        <v>0</v>
      </c>
      <c r="C19" s="142">
        <v>0</v>
      </c>
      <c r="D19" s="142">
        <v>0</v>
      </c>
    </row>
    <row r="20" spans="1:4" ht="32.25" thickBot="1" x14ac:dyDescent="0.3">
      <c r="A20" s="140" t="s">
        <v>343</v>
      </c>
      <c r="B20" s="141">
        <v>479933</v>
      </c>
      <c r="C20" s="141">
        <v>18614229</v>
      </c>
      <c r="D20" s="141">
        <v>19094162</v>
      </c>
    </row>
    <row r="21" spans="1:4" ht="63.75" thickBot="1" x14ac:dyDescent="0.3">
      <c r="A21" s="145" t="s">
        <v>346</v>
      </c>
      <c r="B21" s="146">
        <v>4443693</v>
      </c>
      <c r="C21" s="146">
        <v>24009912</v>
      </c>
      <c r="D21" s="146">
        <v>28453605</v>
      </c>
    </row>
    <row r="22" spans="1:4" ht="15.75" thickTop="1" x14ac:dyDescent="0.25">
      <c r="A22" s="135"/>
    </row>
    <row r="23" spans="1:4" x14ac:dyDescent="0.25">
      <c r="A23" s="1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BC BALANCE DE COMPROBACION</vt:lpstr>
      <vt:lpstr>SITUACION FINANCIERA</vt:lpstr>
      <vt:lpstr>RENDIMIENTO FINANCIERO</vt:lpstr>
      <vt:lpstr>CAMBIO DE PATRIMONIO</vt:lpstr>
      <vt:lpstr>FLUJO DE EFECTIVOS</vt:lpstr>
      <vt:lpstr>REG. NO MONETARIO</vt:lpstr>
      <vt:lpstr>ESTADO COMPARACION DE LOS IMPOD</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 01</cp:lastModifiedBy>
  <cp:lastPrinted>2022-01-11T19:05:22Z</cp:lastPrinted>
  <dcterms:created xsi:type="dcterms:W3CDTF">2019-01-22T17:22:26Z</dcterms:created>
  <dcterms:modified xsi:type="dcterms:W3CDTF">2022-01-11T19:16:46Z</dcterms:modified>
</cp:coreProperties>
</file>