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A697877A-C48D-4B0D-807A-B9E687B7522C}" xr6:coauthVersionLast="47" xr6:coauthVersionMax="47" xr10:uidLastSave="{00000000-0000-0000-0000-000000000000}"/>
  <bookViews>
    <workbookView xWindow="0" yWindow="0" windowWidth="28800" windowHeight="15600" activeTab="1" xr2:uid="{00000000-000D-0000-FFFF-FFFF00000000}"/>
  </bookViews>
  <sheets>
    <sheet name="BC BALANCE DE COMPROBACION" sheetId="1" r:id="rId1"/>
    <sheet name="SITUACION FINANCIERA" sheetId="2" r:id="rId2"/>
    <sheet name="RENDIMIENTO FINANCIERO" sheetId="3" r:id="rId3"/>
    <sheet name="CAMBIO DE PATRIMONIO" sheetId="4" r:id="rId4"/>
    <sheet name="FLUJO DE EFECTIVOS" sheetId="5" r:id="rId5"/>
    <sheet name="REG. NO MONETARIO" sheetId="6" r:id="rId6"/>
    <sheet name="ESTADO COMPARACION DE LOS IMPOD" sheetId="7" r:id="rId7"/>
    <sheet name="Hoja5" sheetId="1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6" l="1"/>
  <c r="D27" i="6"/>
  <c r="E27" i="6"/>
  <c r="E15" i="6"/>
  <c r="F25" i="5"/>
  <c r="D7" i="7"/>
  <c r="D154" i="1" l="1"/>
  <c r="F154" i="1"/>
  <c r="G22" i="4" l="1"/>
  <c r="E9" i="7" l="1"/>
  <c r="E8" i="7"/>
  <c r="D16" i="7"/>
  <c r="D17" i="7" s="1"/>
  <c r="D11" i="7"/>
  <c r="C16" i="7"/>
  <c r="C11" i="7" l="1"/>
  <c r="C7" i="7"/>
  <c r="C17" i="7" s="1"/>
  <c r="F8" i="7" l="1"/>
  <c r="F9" i="7"/>
  <c r="F10" i="7"/>
  <c r="F11" i="7"/>
  <c r="H25" i="5"/>
  <c r="H21" i="5"/>
  <c r="H15" i="5"/>
  <c r="H26" i="2"/>
  <c r="H28" i="2" s="1"/>
  <c r="H18" i="2"/>
  <c r="H12" i="2"/>
  <c r="H20" i="2" s="1"/>
  <c r="J46" i="1"/>
  <c r="F15" i="5"/>
  <c r="D150" i="1"/>
  <c r="H34" i="2" l="1"/>
  <c r="H36" i="2" s="1"/>
  <c r="F16" i="3"/>
  <c r="G13" i="4" l="1"/>
  <c r="J11" i="4"/>
  <c r="H27" i="6" l="1"/>
  <c r="G27" i="6"/>
  <c r="F150" i="1"/>
  <c r="F21" i="5" l="1"/>
  <c r="F18" i="2" l="1"/>
  <c r="M25" i="1" l="1"/>
  <c r="F26" i="2" l="1"/>
  <c r="F28" i="2" s="1"/>
  <c r="J16" i="4" l="1"/>
  <c r="J17" i="4"/>
  <c r="J18" i="4"/>
  <c r="J19" i="4"/>
  <c r="J15" i="4"/>
  <c r="J8" i="4"/>
  <c r="J9" i="4"/>
  <c r="J10" i="4"/>
  <c r="J12" i="4"/>
  <c r="J7" i="4"/>
  <c r="H21" i="4"/>
  <c r="F21" i="4"/>
  <c r="F22" i="4" s="1"/>
  <c r="E21" i="4"/>
  <c r="E22" i="4" s="1"/>
  <c r="D21" i="4"/>
  <c r="D22" i="4" s="1"/>
  <c r="H15" i="4"/>
  <c r="F13" i="4"/>
  <c r="E13" i="4"/>
  <c r="D13" i="4"/>
  <c r="H12" i="4"/>
  <c r="H10" i="4"/>
  <c r="H9" i="4"/>
  <c r="H8" i="4"/>
  <c r="H7" i="4"/>
  <c r="J22" i="4" l="1"/>
  <c r="J13" i="4"/>
  <c r="H22" i="4"/>
  <c r="H13" i="4"/>
  <c r="J21" i="4"/>
  <c r="H33" i="6" l="1"/>
  <c r="G33" i="6"/>
  <c r="D33" i="6"/>
  <c r="D1" i="1"/>
  <c r="H25" i="3" l="1"/>
  <c r="H16" i="3"/>
  <c r="D15" i="6" l="1"/>
  <c r="J65" i="1" l="1"/>
  <c r="J67" i="1"/>
  <c r="I67" i="1"/>
  <c r="H15" i="6" l="1"/>
  <c r="G15" i="6"/>
  <c r="H28" i="3"/>
  <c r="E11" i="7" l="1"/>
  <c r="E12" i="7"/>
  <c r="F12" i="7"/>
  <c r="E13" i="7"/>
  <c r="F13" i="7"/>
  <c r="E14" i="7"/>
  <c r="F14" i="7"/>
  <c r="E15" i="7"/>
  <c r="F15" i="7"/>
  <c r="E16" i="7"/>
  <c r="F16" i="7"/>
  <c r="F17" i="7"/>
  <c r="F7" i="7" l="1"/>
  <c r="E7" i="7"/>
  <c r="F12" i="2" l="1"/>
  <c r="F25" i="3"/>
  <c r="J25" i="1" l="1"/>
  <c r="J12" i="1"/>
  <c r="F20" i="2" l="1"/>
  <c r="F34" i="2" s="1"/>
  <c r="F36" i="2" l="1"/>
  <c r="I138" i="1"/>
  <c r="J138" i="1" l="1"/>
  <c r="J140" i="1"/>
  <c r="N140" i="1" s="1"/>
  <c r="O140" i="1" s="1"/>
  <c r="S140" i="1" s="1"/>
  <c r="I140" i="1"/>
  <c r="J71" i="1" l="1"/>
  <c r="N71" i="1" s="1"/>
  <c r="O71" i="1" s="1"/>
  <c r="W71" i="1" l="1"/>
  <c r="Y71" i="1" s="1"/>
  <c r="S71" i="1"/>
  <c r="J113" i="1" l="1"/>
  <c r="N113" i="1" s="1"/>
  <c r="O113" i="1" s="1"/>
  <c r="I113" i="1"/>
  <c r="J104" i="1"/>
  <c r="N104" i="1" s="1"/>
  <c r="O104" i="1" s="1"/>
  <c r="S104" i="1" s="1"/>
  <c r="I104" i="1"/>
  <c r="J99" i="1"/>
  <c r="N99" i="1" s="1"/>
  <c r="O99" i="1" s="1"/>
  <c r="S99" i="1" s="1"/>
  <c r="I99" i="1"/>
  <c r="I88" i="1"/>
  <c r="J61" i="1"/>
  <c r="N61" i="1" s="1"/>
  <c r="O61" i="1" s="1"/>
  <c r="I61" i="1"/>
  <c r="J49" i="1"/>
  <c r="N49" i="1" s="1"/>
  <c r="O49" i="1" s="1"/>
  <c r="I49" i="1"/>
  <c r="W113" i="1" l="1"/>
  <c r="Y113" i="1" s="1"/>
  <c r="S113" i="1"/>
  <c r="W61" i="1"/>
  <c r="Y61" i="1" s="1"/>
  <c r="S61" i="1"/>
  <c r="U49" i="1"/>
  <c r="Y49" i="1" s="1"/>
  <c r="S49" i="1"/>
  <c r="J125" i="1"/>
  <c r="N125" i="1" s="1"/>
  <c r="O125" i="1" s="1"/>
  <c r="I125" i="1"/>
  <c r="J124" i="1"/>
  <c r="N124" i="1" s="1"/>
  <c r="O124" i="1" s="1"/>
  <c r="J123" i="1"/>
  <c r="N123" i="1" s="1"/>
  <c r="O123" i="1" s="1"/>
  <c r="I124" i="1"/>
  <c r="I123" i="1"/>
  <c r="F28" i="3" l="1"/>
  <c r="W125" i="1"/>
  <c r="Y125" i="1" s="1"/>
  <c r="S125" i="1"/>
  <c r="W124" i="1"/>
  <c r="Y124" i="1" s="1"/>
  <c r="S124" i="1"/>
  <c r="W123" i="1"/>
  <c r="Y123" i="1" s="1"/>
  <c r="S123" i="1"/>
  <c r="F2" i="1" l="1"/>
  <c r="Y151" i="1"/>
  <c r="J148" i="1"/>
  <c r="N148" i="1" s="1"/>
  <c r="I148" i="1"/>
  <c r="J147" i="1"/>
  <c r="N147" i="1" s="1"/>
  <c r="I147" i="1"/>
  <c r="J146" i="1"/>
  <c r="N146" i="1" s="1"/>
  <c r="I146" i="1"/>
  <c r="J144" i="1"/>
  <c r="N144" i="1" s="1"/>
  <c r="I144" i="1"/>
  <c r="J143" i="1"/>
  <c r="N143" i="1" s="1"/>
  <c r="I143" i="1"/>
  <c r="J142" i="1"/>
  <c r="N142" i="1" s="1"/>
  <c r="I142" i="1"/>
  <c r="AA139" i="1"/>
  <c r="J139" i="1"/>
  <c r="N139" i="1" s="1"/>
  <c r="I139" i="1"/>
  <c r="AA138" i="1"/>
  <c r="N138" i="1"/>
  <c r="O138" i="1" s="1"/>
  <c r="Y138" i="1" s="1"/>
  <c r="AA137" i="1"/>
  <c r="J137" i="1"/>
  <c r="N137" i="1" s="1"/>
  <c r="O137" i="1" s="1"/>
  <c r="I137" i="1"/>
  <c r="AA136" i="1"/>
  <c r="J136" i="1"/>
  <c r="N136" i="1" s="1"/>
  <c r="I136" i="1"/>
  <c r="AA135" i="1"/>
  <c r="J135" i="1"/>
  <c r="N135" i="1" s="1"/>
  <c r="O135" i="1" s="1"/>
  <c r="I135" i="1"/>
  <c r="AA134" i="1"/>
  <c r="J134" i="1"/>
  <c r="N134" i="1" s="1"/>
  <c r="I134" i="1"/>
  <c r="AA133" i="1"/>
  <c r="J133" i="1"/>
  <c r="N133" i="1" s="1"/>
  <c r="O133" i="1" s="1"/>
  <c r="I133" i="1"/>
  <c r="AA132" i="1"/>
  <c r="J132" i="1"/>
  <c r="N132" i="1" s="1"/>
  <c r="O132" i="1" s="1"/>
  <c r="I132" i="1"/>
  <c r="AA131" i="1"/>
  <c r="J131" i="1"/>
  <c r="N131" i="1" s="1"/>
  <c r="I131" i="1"/>
  <c r="AA130" i="1"/>
  <c r="J130" i="1"/>
  <c r="N130" i="1" s="1"/>
  <c r="O130" i="1" s="1"/>
  <c r="I130" i="1"/>
  <c r="AA129" i="1"/>
  <c r="N129" i="1"/>
  <c r="O129" i="1" s="1"/>
  <c r="W129" i="1" s="1"/>
  <c r="AA128" i="1"/>
  <c r="J128" i="1"/>
  <c r="N128" i="1" s="1"/>
  <c r="I128" i="1"/>
  <c r="AA127" i="1"/>
  <c r="J127" i="1"/>
  <c r="N127" i="1" s="1"/>
  <c r="O127" i="1" s="1"/>
  <c r="I127" i="1"/>
  <c r="AA126" i="1"/>
  <c r="J126" i="1"/>
  <c r="N126" i="1" s="1"/>
  <c r="I126" i="1"/>
  <c r="AA122" i="1"/>
  <c r="J122" i="1"/>
  <c r="N122" i="1" s="1"/>
  <c r="O122" i="1" s="1"/>
  <c r="I122" i="1"/>
  <c r="AA121" i="1"/>
  <c r="J121" i="1"/>
  <c r="N121" i="1" s="1"/>
  <c r="I121" i="1"/>
  <c r="AA120" i="1"/>
  <c r="J120" i="1"/>
  <c r="N120" i="1" s="1"/>
  <c r="O120" i="1" s="1"/>
  <c r="I120" i="1"/>
  <c r="AA119" i="1"/>
  <c r="N119" i="1"/>
  <c r="O119" i="1" s="1"/>
  <c r="W119" i="1" s="1"/>
  <c r="AA118" i="1"/>
  <c r="J118" i="1"/>
  <c r="N118" i="1" s="1"/>
  <c r="I118" i="1"/>
  <c r="AA117" i="1"/>
  <c r="J117" i="1"/>
  <c r="N117" i="1" s="1"/>
  <c r="O117" i="1" s="1"/>
  <c r="I117" i="1"/>
  <c r="AA116" i="1"/>
  <c r="J116" i="1"/>
  <c r="N116" i="1" s="1"/>
  <c r="I116" i="1"/>
  <c r="AA115" i="1"/>
  <c r="J115" i="1"/>
  <c r="N115" i="1" s="1"/>
  <c r="I115" i="1"/>
  <c r="AA114" i="1"/>
  <c r="J114" i="1"/>
  <c r="N114" i="1" s="1"/>
  <c r="I114" i="1"/>
  <c r="AA112" i="1"/>
  <c r="J112" i="1"/>
  <c r="N112" i="1" s="1"/>
  <c r="I112" i="1"/>
  <c r="AA111" i="1"/>
  <c r="J111" i="1"/>
  <c r="N111" i="1" s="1"/>
  <c r="I111" i="1"/>
  <c r="AA110" i="1"/>
  <c r="N110" i="1"/>
  <c r="AA109" i="1"/>
  <c r="J109" i="1"/>
  <c r="N109" i="1" s="1"/>
  <c r="I109" i="1"/>
  <c r="AA108" i="1"/>
  <c r="J108" i="1"/>
  <c r="N108" i="1" s="1"/>
  <c r="I108" i="1"/>
  <c r="AA107" i="1"/>
  <c r="J107" i="1"/>
  <c r="N107" i="1" s="1"/>
  <c r="I107" i="1"/>
  <c r="AA105" i="1"/>
  <c r="N105" i="1"/>
  <c r="AA103" i="1"/>
  <c r="J103" i="1"/>
  <c r="N103" i="1" s="1"/>
  <c r="I103" i="1"/>
  <c r="AA102" i="1"/>
  <c r="J102" i="1"/>
  <c r="N102" i="1" s="1"/>
  <c r="I102" i="1"/>
  <c r="AA101" i="1"/>
  <c r="J101" i="1"/>
  <c r="N101" i="1" s="1"/>
  <c r="I101" i="1"/>
  <c r="AA100" i="1"/>
  <c r="N100" i="1"/>
  <c r="O100" i="1" s="1"/>
  <c r="Y100" i="1" s="1"/>
  <c r="AA98" i="1"/>
  <c r="J98" i="1"/>
  <c r="N98" i="1" s="1"/>
  <c r="I98" i="1"/>
  <c r="AA97" i="1"/>
  <c r="J97" i="1"/>
  <c r="N97" i="1" s="1"/>
  <c r="O97" i="1" s="1"/>
  <c r="I97" i="1"/>
  <c r="AA96" i="1"/>
  <c r="J96" i="1"/>
  <c r="N96" i="1" s="1"/>
  <c r="I96" i="1"/>
  <c r="AA95" i="1"/>
  <c r="N95" i="1"/>
  <c r="AA94" i="1"/>
  <c r="J94" i="1"/>
  <c r="N94" i="1" s="1"/>
  <c r="I94" i="1"/>
  <c r="AA92" i="1"/>
  <c r="J92" i="1"/>
  <c r="N92" i="1" s="1"/>
  <c r="I92" i="1"/>
  <c r="AA91" i="1"/>
  <c r="N91" i="1"/>
  <c r="AA90" i="1"/>
  <c r="N90" i="1"/>
  <c r="O90" i="1" s="1"/>
  <c r="Y90" i="1" s="1"/>
  <c r="J89" i="1"/>
  <c r="N89" i="1" s="1"/>
  <c r="O89" i="1" s="1"/>
  <c r="W89" i="1" s="1"/>
  <c r="I89" i="1"/>
  <c r="J87" i="1"/>
  <c r="N87" i="1" s="1"/>
  <c r="I87" i="1"/>
  <c r="J86" i="1"/>
  <c r="N86" i="1" s="1"/>
  <c r="O86" i="1" s="1"/>
  <c r="W86" i="1" s="1"/>
  <c r="I86" i="1"/>
  <c r="J85" i="1"/>
  <c r="N85" i="1" s="1"/>
  <c r="O85" i="1" s="1"/>
  <c r="W85" i="1" s="1"/>
  <c r="I85" i="1"/>
  <c r="J84" i="1"/>
  <c r="N84" i="1" s="1"/>
  <c r="I84" i="1"/>
  <c r="J83" i="1"/>
  <c r="N83" i="1" s="1"/>
  <c r="O83" i="1" s="1"/>
  <c r="W83" i="1" s="1"/>
  <c r="I83" i="1"/>
  <c r="N82" i="1"/>
  <c r="O82" i="1" s="1"/>
  <c r="Y82" i="1" s="1"/>
  <c r="J81" i="1"/>
  <c r="N81" i="1" s="1"/>
  <c r="O81" i="1" s="1"/>
  <c r="I81" i="1"/>
  <c r="J80" i="1"/>
  <c r="N80" i="1" s="1"/>
  <c r="I80" i="1"/>
  <c r="J79" i="1"/>
  <c r="N79" i="1" s="1"/>
  <c r="I79" i="1"/>
  <c r="J78" i="1"/>
  <c r="N78" i="1" s="1"/>
  <c r="I78" i="1"/>
  <c r="N77" i="1"/>
  <c r="O77" i="1" s="1"/>
  <c r="Y77" i="1" s="1"/>
  <c r="J76" i="1"/>
  <c r="N76" i="1" s="1"/>
  <c r="I76" i="1"/>
  <c r="J75" i="1"/>
  <c r="N75" i="1" s="1"/>
  <c r="O75" i="1" s="1"/>
  <c r="W75" i="1" s="1"/>
  <c r="I75" i="1"/>
  <c r="N74" i="1"/>
  <c r="O74" i="1" s="1"/>
  <c r="Y74" i="1" s="1"/>
  <c r="J73" i="1"/>
  <c r="N73" i="1" s="1"/>
  <c r="O73" i="1" s="1"/>
  <c r="I73" i="1"/>
  <c r="N72" i="1"/>
  <c r="O72" i="1" s="1"/>
  <c r="Y72" i="1" s="1"/>
  <c r="J70" i="1"/>
  <c r="N70" i="1" s="1"/>
  <c r="I70" i="1"/>
  <c r="J69" i="1"/>
  <c r="N69" i="1" s="1"/>
  <c r="I69" i="1"/>
  <c r="N68" i="1"/>
  <c r="O68" i="1" s="1"/>
  <c r="Y68" i="1" s="1"/>
  <c r="J66" i="1"/>
  <c r="N66" i="1" s="1"/>
  <c r="I66" i="1"/>
  <c r="N65" i="1"/>
  <c r="O65" i="1" s="1"/>
  <c r="Y65" i="1" s="1"/>
  <c r="J64" i="1"/>
  <c r="N64" i="1" s="1"/>
  <c r="I64" i="1"/>
  <c r="J63" i="1"/>
  <c r="N63" i="1" s="1"/>
  <c r="I63" i="1"/>
  <c r="N62" i="1"/>
  <c r="O62" i="1" s="1"/>
  <c r="Y62" i="1" s="1"/>
  <c r="J60" i="1"/>
  <c r="N60" i="1" s="1"/>
  <c r="O60" i="1" s="1"/>
  <c r="W60" i="1" s="1"/>
  <c r="I60" i="1"/>
  <c r="J59" i="1"/>
  <c r="N59" i="1" s="1"/>
  <c r="I59" i="1"/>
  <c r="J58" i="1"/>
  <c r="N58" i="1" s="1"/>
  <c r="O58" i="1" s="1"/>
  <c r="I58" i="1"/>
  <c r="N57" i="1"/>
  <c r="O57" i="1" s="1"/>
  <c r="Y57" i="1" s="1"/>
  <c r="N56" i="1"/>
  <c r="O56" i="1" s="1"/>
  <c r="Y56" i="1" s="1"/>
  <c r="J55" i="1"/>
  <c r="N55" i="1" s="1"/>
  <c r="I55" i="1"/>
  <c r="J54" i="1"/>
  <c r="N54" i="1" s="1"/>
  <c r="O54" i="1" s="1"/>
  <c r="V54" i="1" s="1"/>
  <c r="I54" i="1"/>
  <c r="J53" i="1"/>
  <c r="I53" i="1"/>
  <c r="N52" i="1"/>
  <c r="O52" i="1" s="1"/>
  <c r="Y52" i="1" s="1"/>
  <c r="N51" i="1"/>
  <c r="O51" i="1" s="1"/>
  <c r="Y51" i="1" s="1"/>
  <c r="J50" i="1"/>
  <c r="N50" i="1" s="1"/>
  <c r="O50" i="1" s="1"/>
  <c r="I50" i="1"/>
  <c r="J48" i="1"/>
  <c r="N48" i="1" s="1"/>
  <c r="I48" i="1"/>
  <c r="J47" i="1"/>
  <c r="N47" i="1" s="1"/>
  <c r="I47" i="1"/>
  <c r="N46" i="1"/>
  <c r="O46" i="1" s="1"/>
  <c r="Y46" i="1" s="1"/>
  <c r="J45" i="1"/>
  <c r="N45" i="1" s="1"/>
  <c r="O45" i="1" s="1"/>
  <c r="U45" i="1" s="1"/>
  <c r="I45" i="1"/>
  <c r="J44" i="1"/>
  <c r="N44" i="1" s="1"/>
  <c r="I44" i="1"/>
  <c r="J43" i="1"/>
  <c r="N43" i="1" s="1"/>
  <c r="O43" i="1" s="1"/>
  <c r="U43" i="1" s="1"/>
  <c r="I43" i="1"/>
  <c r="J42" i="1"/>
  <c r="N42" i="1" s="1"/>
  <c r="O42" i="1" s="1"/>
  <c r="U42" i="1" s="1"/>
  <c r="I42" i="1"/>
  <c r="J41" i="1"/>
  <c r="N41" i="1" s="1"/>
  <c r="I41" i="1"/>
  <c r="Y40" i="1"/>
  <c r="N40" i="1"/>
  <c r="S40" i="1" s="1"/>
  <c r="Y39" i="1"/>
  <c r="N39" i="1"/>
  <c r="S39" i="1" s="1"/>
  <c r="Y38" i="1"/>
  <c r="N38" i="1"/>
  <c r="S38" i="1" s="1"/>
  <c r="Y37" i="1"/>
  <c r="N37" i="1"/>
  <c r="S37" i="1" s="1"/>
  <c r="J36" i="1"/>
  <c r="N36" i="1" s="1"/>
  <c r="I36" i="1"/>
  <c r="N35" i="1"/>
  <c r="O35" i="1" s="1"/>
  <c r="Y35" i="1" s="1"/>
  <c r="M31" i="1"/>
  <c r="J31" i="1"/>
  <c r="I31" i="1"/>
  <c r="M28" i="1"/>
  <c r="J28" i="1"/>
  <c r="I28" i="1"/>
  <c r="M27" i="1"/>
  <c r="J27" i="1"/>
  <c r="I27" i="1"/>
  <c r="M24" i="1"/>
  <c r="J24" i="1"/>
  <c r="I24" i="1"/>
  <c r="M23" i="1"/>
  <c r="J23" i="1"/>
  <c r="I23" i="1"/>
  <c r="Y22" i="1"/>
  <c r="M22" i="1"/>
  <c r="J22" i="1"/>
  <c r="I22" i="1"/>
  <c r="Y21" i="1"/>
  <c r="M21" i="1"/>
  <c r="K21" i="1"/>
  <c r="J21" i="1"/>
  <c r="I21" i="1"/>
  <c r="M19" i="1"/>
  <c r="N19" i="1" s="1"/>
  <c r="M18" i="1"/>
  <c r="J18" i="1"/>
  <c r="I18" i="1"/>
  <c r="Y13" i="1"/>
  <c r="M13" i="1"/>
  <c r="J13" i="1"/>
  <c r="F1" i="1"/>
  <c r="K53" i="1" l="1"/>
  <c r="N53" i="1" s="1"/>
  <c r="N27" i="1"/>
  <c r="O27" i="1" s="1"/>
  <c r="S27" i="1" s="1"/>
  <c r="N22" i="1"/>
  <c r="P22" i="1" s="1"/>
  <c r="S22" i="1" s="1"/>
  <c r="N23" i="1"/>
  <c r="P23" i="1" s="1"/>
  <c r="S23" i="1" s="1"/>
  <c r="S77" i="1"/>
  <c r="N21" i="1"/>
  <c r="P21" i="1" s="1"/>
  <c r="S21" i="1" s="1"/>
  <c r="N13" i="1"/>
  <c r="N28" i="1"/>
  <c r="O28" i="1" s="1"/>
  <c r="Y28" i="1" s="1"/>
  <c r="S56" i="1"/>
  <c r="S57" i="1"/>
  <c r="S62" i="1"/>
  <c r="S72" i="1"/>
  <c r="S119" i="1"/>
  <c r="S129" i="1"/>
  <c r="S46" i="1"/>
  <c r="S65" i="1"/>
  <c r="S68" i="1"/>
  <c r="S90" i="1"/>
  <c r="S100" i="1"/>
  <c r="M1" i="1"/>
  <c r="O70" i="1"/>
  <c r="W70" i="1" s="1"/>
  <c r="Y70" i="1" s="1"/>
  <c r="O80" i="1"/>
  <c r="W80" i="1" s="1"/>
  <c r="Y80" i="1" s="1"/>
  <c r="O48" i="1"/>
  <c r="U48" i="1" s="1"/>
  <c r="Y48" i="1" s="1"/>
  <c r="O64" i="1"/>
  <c r="W64" i="1" s="1"/>
  <c r="Y64" i="1" s="1"/>
  <c r="O78" i="1"/>
  <c r="W78" i="1" s="1"/>
  <c r="Y78" i="1" s="1"/>
  <c r="S60" i="1"/>
  <c r="S85" i="1"/>
  <c r="S86" i="1"/>
  <c r="S89" i="1"/>
  <c r="S42" i="1"/>
  <c r="S45" i="1"/>
  <c r="N24" i="1"/>
  <c r="P24" i="1" s="1"/>
  <c r="N18" i="1"/>
  <c r="O18" i="1" s="1"/>
  <c r="O19" i="1"/>
  <c r="S35" i="1"/>
  <c r="T36" i="1"/>
  <c r="T1" i="1" s="1"/>
  <c r="O36" i="1"/>
  <c r="Y43" i="1"/>
  <c r="Y54" i="1"/>
  <c r="Y75" i="1"/>
  <c r="Y83" i="1"/>
  <c r="O91" i="1"/>
  <c r="Y91" i="1" s="1"/>
  <c r="O94" i="1"/>
  <c r="S94" i="1" s="1"/>
  <c r="O96" i="1"/>
  <c r="O98" i="1"/>
  <c r="O101" i="1"/>
  <c r="S101" i="1" s="1"/>
  <c r="O103" i="1"/>
  <c r="S103" i="1" s="1"/>
  <c r="O107" i="1"/>
  <c r="S107" i="1" s="1"/>
  <c r="O109" i="1"/>
  <c r="S109" i="1" s="1"/>
  <c r="O111" i="1"/>
  <c r="S111" i="1" s="1"/>
  <c r="O114" i="1"/>
  <c r="S114" i="1" s="1"/>
  <c r="O134" i="1"/>
  <c r="O143" i="1"/>
  <c r="O147" i="1"/>
  <c r="Y147" i="1" s="1"/>
  <c r="O148" i="1"/>
  <c r="S148" i="1" s="1"/>
  <c r="J150" i="1"/>
  <c r="J1" i="1" s="1"/>
  <c r="O41" i="1"/>
  <c r="Y42" i="1"/>
  <c r="S43" i="1"/>
  <c r="O44" i="1"/>
  <c r="Y45" i="1"/>
  <c r="O47" i="1"/>
  <c r="S50" i="1"/>
  <c r="U50" i="1"/>
  <c r="Y50" i="1" s="1"/>
  <c r="S51" i="1"/>
  <c r="S52" i="1"/>
  <c r="S54" i="1"/>
  <c r="O55" i="1"/>
  <c r="S58" i="1"/>
  <c r="W58" i="1"/>
  <c r="Y58" i="1" s="1"/>
  <c r="O59" i="1"/>
  <c r="Y60" i="1"/>
  <c r="O63" i="1"/>
  <c r="S63" i="1" s="1"/>
  <c r="O66" i="1"/>
  <c r="O69" i="1"/>
  <c r="S69" i="1" s="1"/>
  <c r="S73" i="1"/>
  <c r="W73" i="1"/>
  <c r="Y73" i="1" s="1"/>
  <c r="S74" i="1"/>
  <c r="S75" i="1"/>
  <c r="O76" i="1"/>
  <c r="S76" i="1" s="1"/>
  <c r="O79" i="1"/>
  <c r="S81" i="1"/>
  <c r="W81" i="1"/>
  <c r="Y81" i="1" s="1"/>
  <c r="S82" i="1"/>
  <c r="S83" i="1"/>
  <c r="O84" i="1"/>
  <c r="Y85" i="1"/>
  <c r="Y86" i="1"/>
  <c r="O87" i="1"/>
  <c r="Y89" i="1"/>
  <c r="O92" i="1"/>
  <c r="O95" i="1"/>
  <c r="Y95" i="1" s="1"/>
  <c r="W97" i="1"/>
  <c r="Y97" i="1" s="1"/>
  <c r="O102" i="1"/>
  <c r="O105" i="1"/>
  <c r="O108" i="1"/>
  <c r="O110" i="1"/>
  <c r="O112" i="1"/>
  <c r="O115" i="1"/>
  <c r="O116" i="1"/>
  <c r="W117" i="1"/>
  <c r="Y117" i="1" s="1"/>
  <c r="W120" i="1"/>
  <c r="Y120" i="1" s="1"/>
  <c r="W122" i="1"/>
  <c r="Y122" i="1" s="1"/>
  <c r="W127" i="1"/>
  <c r="Y127" i="1" s="1"/>
  <c r="W130" i="1"/>
  <c r="Y130" i="1" s="1"/>
  <c r="W132" i="1"/>
  <c r="Y132" i="1" s="1"/>
  <c r="O136" i="1"/>
  <c r="S136" i="1" s="1"/>
  <c r="S97" i="1"/>
  <c r="O118" i="1"/>
  <c r="O121" i="1"/>
  <c r="O126" i="1"/>
  <c r="O128" i="1"/>
  <c r="O131" i="1"/>
  <c r="W133" i="1"/>
  <c r="Y133" i="1" s="1"/>
  <c r="W135" i="1"/>
  <c r="Y135" i="1" s="1"/>
  <c r="U137" i="1"/>
  <c r="Y137" i="1" s="1"/>
  <c r="S117" i="1"/>
  <c r="Y119" i="1"/>
  <c r="S120" i="1"/>
  <c r="S122" i="1"/>
  <c r="S127" i="1"/>
  <c r="Y129" i="1"/>
  <c r="S130" i="1"/>
  <c r="S132" i="1"/>
  <c r="S133" i="1"/>
  <c r="S135" i="1"/>
  <c r="S137" i="1"/>
  <c r="O139" i="1"/>
  <c r="O144" i="1"/>
  <c r="S138" i="1"/>
  <c r="O142" i="1"/>
  <c r="O146" i="1"/>
  <c r="S146" i="1" s="1"/>
  <c r="O53" i="1" l="1"/>
  <c r="V53" i="1" s="1"/>
  <c r="Q24" i="1"/>
  <c r="Q1" i="1" s="1"/>
  <c r="Y36" i="1"/>
  <c r="S28" i="1"/>
  <c r="S48" i="1"/>
  <c r="S80" i="1"/>
  <c r="S78" i="1"/>
  <c r="S70" i="1"/>
  <c r="S64" i="1"/>
  <c r="S147" i="1"/>
  <c r="S36" i="1"/>
  <c r="X144" i="1"/>
  <c r="Y144" i="1" s="1"/>
  <c r="W139" i="1"/>
  <c r="Y139" i="1" s="1"/>
  <c r="W131" i="1"/>
  <c r="Y131" i="1" s="1"/>
  <c r="W128" i="1"/>
  <c r="Y128" i="1" s="1"/>
  <c r="W126" i="1"/>
  <c r="Y126" i="1" s="1"/>
  <c r="W121" i="1"/>
  <c r="Y121" i="1" s="1"/>
  <c r="W118" i="1"/>
  <c r="Y118" i="1" s="1"/>
  <c r="W116" i="1"/>
  <c r="Y116" i="1" s="1"/>
  <c r="W115" i="1"/>
  <c r="Y115" i="1" s="1"/>
  <c r="W112" i="1"/>
  <c r="Y112" i="1" s="1"/>
  <c r="W110" i="1"/>
  <c r="Y110" i="1" s="1"/>
  <c r="W108" i="1"/>
  <c r="Y108" i="1" s="1"/>
  <c r="W105" i="1"/>
  <c r="Y105" i="1" s="1"/>
  <c r="W102" i="1"/>
  <c r="Y102" i="1" s="1"/>
  <c r="U92" i="1"/>
  <c r="Y92" i="1" s="1"/>
  <c r="W87" i="1"/>
  <c r="Y87" i="1" s="1"/>
  <c r="W84" i="1"/>
  <c r="Y84" i="1" s="1"/>
  <c r="W79" i="1"/>
  <c r="Y79" i="1" s="1"/>
  <c r="V55" i="1"/>
  <c r="Y55" i="1" s="1"/>
  <c r="U47" i="1"/>
  <c r="Y47" i="1" s="1"/>
  <c r="U44" i="1"/>
  <c r="Y44" i="1" s="1"/>
  <c r="U143" i="1"/>
  <c r="Y143" i="1" s="1"/>
  <c r="W134" i="1"/>
  <c r="Y134" i="1" s="1"/>
  <c r="U98" i="1"/>
  <c r="Y98" i="1" s="1"/>
  <c r="W96" i="1"/>
  <c r="Y96" i="1" s="1"/>
  <c r="S87" i="1"/>
  <c r="S84" i="1"/>
  <c r="S55" i="1"/>
  <c r="S44" i="1"/>
  <c r="W19" i="1"/>
  <c r="Y19" i="1" s="1"/>
  <c r="W18" i="1"/>
  <c r="W146" i="1"/>
  <c r="Y146" i="1" s="1"/>
  <c r="X142" i="1"/>
  <c r="S144" i="1"/>
  <c r="S139" i="1"/>
  <c r="S131" i="1"/>
  <c r="S128" i="1"/>
  <c r="S126" i="1"/>
  <c r="S121" i="1"/>
  <c r="S118" i="1"/>
  <c r="W136" i="1"/>
  <c r="Y136" i="1" s="1"/>
  <c r="S116" i="1"/>
  <c r="S115" i="1"/>
  <c r="S112" i="1"/>
  <c r="S110" i="1"/>
  <c r="S108" i="1"/>
  <c r="S105" i="1"/>
  <c r="S102" i="1"/>
  <c r="S95" i="1"/>
  <c r="S92" i="1"/>
  <c r="W76" i="1"/>
  <c r="Y76" i="1" s="1"/>
  <c r="W69" i="1"/>
  <c r="Y69" i="1" s="1"/>
  <c r="W66" i="1"/>
  <c r="Y66" i="1" s="1"/>
  <c r="W63" i="1"/>
  <c r="Y63" i="1" s="1"/>
  <c r="W59" i="1"/>
  <c r="Y59" i="1" s="1"/>
  <c r="U41" i="1"/>
  <c r="Y41" i="1" s="1"/>
  <c r="L31" i="1"/>
  <c r="W148" i="1"/>
  <c r="Y148" i="1" s="1"/>
  <c r="S143" i="1"/>
  <c r="S142" i="1"/>
  <c r="S134" i="1"/>
  <c r="W114" i="1"/>
  <c r="Y114" i="1" s="1"/>
  <c r="W111" i="1"/>
  <c r="Y111" i="1" s="1"/>
  <c r="W109" i="1"/>
  <c r="Y109" i="1" s="1"/>
  <c r="W107" i="1"/>
  <c r="Y107" i="1" s="1"/>
  <c r="U103" i="1"/>
  <c r="Y103" i="1" s="1"/>
  <c r="W101" i="1"/>
  <c r="Y101" i="1" s="1"/>
  <c r="S98" i="1"/>
  <c r="S96" i="1"/>
  <c r="W94" i="1"/>
  <c r="Y94" i="1" s="1"/>
  <c r="S91" i="1"/>
  <c r="S79" i="1"/>
  <c r="S66" i="1"/>
  <c r="S59" i="1"/>
  <c r="S47" i="1"/>
  <c r="S41" i="1"/>
  <c r="S19" i="1"/>
  <c r="S18" i="1"/>
  <c r="W27" i="1"/>
  <c r="Y27" i="1" s="1"/>
  <c r="P1" i="1"/>
  <c r="S24" i="1" l="1"/>
  <c r="Y53" i="1"/>
  <c r="S53" i="1"/>
  <c r="X1" i="1"/>
  <c r="K150" i="1"/>
  <c r="L1" i="1"/>
  <c r="N31" i="1"/>
  <c r="U1" i="1"/>
  <c r="Y142" i="1"/>
  <c r="Y18" i="1"/>
  <c r="V1" i="1"/>
  <c r="O31" i="1" l="1"/>
  <c r="K1" i="1"/>
  <c r="L2" i="1" s="1"/>
  <c r="N150" i="1"/>
  <c r="O150" i="1" l="1"/>
  <c r="Y150" i="1" s="1"/>
  <c r="N1" i="1"/>
  <c r="W31" i="1"/>
  <c r="W1" i="1" s="1"/>
  <c r="S31" i="1"/>
  <c r="O1" i="1" l="1"/>
  <c r="Z1" i="1" s="1"/>
  <c r="Y31" i="1"/>
  <c r="S150" i="1"/>
  <c r="S1" i="1" l="1"/>
  <c r="D2" i="1" l="1"/>
</calcChain>
</file>

<file path=xl/sharedStrings.xml><?xml version="1.0" encoding="utf-8"?>
<sst xmlns="http://schemas.openxmlformats.org/spreadsheetml/2006/main" count="646" uniqueCount="380">
  <si>
    <t>Diferencia para control debe ser cero</t>
  </si>
  <si>
    <t>Totales</t>
  </si>
  <si>
    <t>Diferencia para control</t>
  </si>
  <si>
    <t>Balanza de comprobación</t>
  </si>
  <si>
    <t>Hoja de trabajo para el estado de flujo de efectivo</t>
  </si>
  <si>
    <t>(Valores en RD$)</t>
  </si>
  <si>
    <t>Operación</t>
  </si>
  <si>
    <t xml:space="preserve">Balance al </t>
  </si>
  <si>
    <t xml:space="preserve"> |-----Eliminaciones-----|</t>
  </si>
  <si>
    <t>Variación</t>
  </si>
  <si>
    <t>Actividades</t>
  </si>
  <si>
    <t>Transfe-rencias</t>
  </si>
  <si>
    <t>Pagos a trabajadores</t>
  </si>
  <si>
    <t>Pagos por contribuciones</t>
  </si>
  <si>
    <t>Pagos a</t>
  </si>
  <si>
    <t xml:space="preserve">Otros </t>
  </si>
  <si>
    <t>Mapeo</t>
  </si>
  <si>
    <t>Nombre de la cuenta</t>
  </si>
  <si>
    <t>Tipo de Actividad en el Flujo de Efectivo</t>
  </si>
  <si>
    <t>Descripción</t>
  </si>
  <si>
    <t>Dr</t>
  </si>
  <si>
    <t>Cr</t>
  </si>
  <si>
    <t>Dr  o  (Cr)</t>
  </si>
  <si>
    <t>Operacón</t>
  </si>
  <si>
    <t>Inversión</t>
  </si>
  <si>
    <t>Financia-miento</t>
  </si>
  <si>
    <t>Recibidas</t>
  </si>
  <si>
    <t>o beneficios a ellos</t>
  </si>
  <si>
    <t>a la seguridad social</t>
  </si>
  <si>
    <t>Proveedores</t>
  </si>
  <si>
    <t>Pagos</t>
  </si>
  <si>
    <t>**</t>
  </si>
  <si>
    <t>ACTIVOS</t>
  </si>
  <si>
    <t>A</t>
  </si>
  <si>
    <t>B</t>
  </si>
  <si>
    <t>C</t>
  </si>
  <si>
    <t>D</t>
  </si>
  <si>
    <t>(A+B-C-D)</t>
  </si>
  <si>
    <t>0001</t>
  </si>
  <si>
    <t>Caja chica</t>
  </si>
  <si>
    <t>Efectivo y equivalente de efectivo</t>
  </si>
  <si>
    <t>0005</t>
  </si>
  <si>
    <t>Material gastable</t>
  </si>
  <si>
    <t>AOP</t>
  </si>
  <si>
    <t>0006</t>
  </si>
  <si>
    <t>0012</t>
  </si>
  <si>
    <t>Mobiliarios y equipos de oficina</t>
  </si>
  <si>
    <t>AINV</t>
  </si>
  <si>
    <t>Depreciación acumulada</t>
  </si>
  <si>
    <t>0013</t>
  </si>
  <si>
    <t>Intangibles</t>
  </si>
  <si>
    <t>Amortización</t>
  </si>
  <si>
    <t>PASIVOS</t>
  </si>
  <si>
    <t>0016</t>
  </si>
  <si>
    <t>Cuentas por pagar</t>
  </si>
  <si>
    <t>0019</t>
  </si>
  <si>
    <t>Retenciones y acumulaciones por pagar</t>
  </si>
  <si>
    <t>ACTIVOS NETO/PATRIMONIO</t>
  </si>
  <si>
    <t>0033</t>
  </si>
  <si>
    <t>Resultado acumulado</t>
  </si>
  <si>
    <t>0032</t>
  </si>
  <si>
    <t>Resultado del período</t>
  </si>
  <si>
    <t>Ajustes</t>
  </si>
  <si>
    <t>INGRESOS</t>
  </si>
  <si>
    <t>0037</t>
  </si>
  <si>
    <t>Ingresos</t>
  </si>
  <si>
    <t>GASTOS</t>
  </si>
  <si>
    <t>SERVICIOS PERSONALES</t>
  </si>
  <si>
    <t>REMUNERACIONES</t>
  </si>
  <si>
    <t>0039</t>
  </si>
  <si>
    <t>0010</t>
  </si>
  <si>
    <t>Sueldos fijos</t>
  </si>
  <si>
    <t>0011</t>
  </si>
  <si>
    <t>Sueldos al personal contratado y/o igualado</t>
  </si>
  <si>
    <t>Sueldo anual no. 13</t>
  </si>
  <si>
    <t>2.1.1.5.01</t>
  </si>
  <si>
    <t>Prestaciones económicas</t>
  </si>
  <si>
    <t>0014</t>
  </si>
  <si>
    <t>Proporción de vacaciones no disfrutadas</t>
  </si>
  <si>
    <t>SOBRESUELDOS</t>
  </si>
  <si>
    <t>0015</t>
  </si>
  <si>
    <t>Compensación por horas extraordinarias</t>
  </si>
  <si>
    <t>Compensación por servicio de seguridad</t>
  </si>
  <si>
    <t>0017</t>
  </si>
  <si>
    <t>Bono por desempeño</t>
  </si>
  <si>
    <t>GRATIFICACIONES Y BONIFICACIONES</t>
  </si>
  <si>
    <t>0018</t>
  </si>
  <si>
    <t>CONTRIBUCIONES A LA SEGURIDAD SOCIAL Y RIESGO LABORAL</t>
  </si>
  <si>
    <t>Contribuciones al seguro de salud</t>
  </si>
  <si>
    <t xml:space="preserve">Contribuciones al seguro de pensiones </t>
  </si>
  <si>
    <t>Contribuciones al seguro de riesgo laboral</t>
  </si>
  <si>
    <t>SERVICIOS NO PERSONALES</t>
  </si>
  <si>
    <t>SERVICIOS BÁSICOS</t>
  </si>
  <si>
    <t>0044</t>
  </si>
  <si>
    <t>Teléfono local</t>
  </si>
  <si>
    <t>Servicio de internet y televisión por cable</t>
  </si>
  <si>
    <t>Energía eléctrica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</si>
  <si>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</si>
  <si>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</si>
  <si>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</si>
  <si>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</si>
  <si>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</si>
  <si>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TRANSPORTE Y ALMACENAJES</t>
  </si>
  <si>
    <t>Pasajes</t>
  </si>
  <si>
    <t>Peajes</t>
  </si>
  <si>
    <t>ALQUILERES Y RENTA</t>
  </si>
  <si>
    <t>Otros alquileres</t>
  </si>
  <si>
    <t>SEGUROS</t>
  </si>
  <si>
    <t>Seguro de bienes muebles</t>
  </si>
  <si>
    <t>2.2.6.3.01</t>
  </si>
  <si>
    <t>Seguro de personas</t>
  </si>
  <si>
    <t>CONSERV., REPS. MENORES E INSTALACIONES TEMP.</t>
  </si>
  <si>
    <t>Servicios especiales de mantenimiento y reparación</t>
  </si>
  <si>
    <t>Mant. y rep. De equipo de oficina y muebles</t>
  </si>
  <si>
    <t>2.2.7.2.05</t>
  </si>
  <si>
    <t>Mant. y rep. De equipo de comunicación</t>
  </si>
  <si>
    <t>Mant. y rep. De equipo de transporte, tracción y elevación</t>
  </si>
  <si>
    <t xml:space="preserve">OTROS SERVICIOS NO PERSONALES </t>
  </si>
  <si>
    <t>Comisiones y gastos bancarios</t>
  </si>
  <si>
    <t>2.2.8.3.01</t>
  </si>
  <si>
    <t xml:space="preserve">Servicios sanitarios médicos y veterinarios </t>
  </si>
  <si>
    <t>Fumigación</t>
  </si>
  <si>
    <t>Festividades</t>
  </si>
  <si>
    <t>Otros servicios técnicos profesionales</t>
  </si>
  <si>
    <r>
      <t>Impuestos</t>
    </r>
    <r>
      <rPr>
        <sz val="8"/>
        <color theme="1"/>
        <rFont val="Calibri"/>
        <family val="2"/>
        <scheme val="minor"/>
      </rPr>
      <t> </t>
    </r>
  </si>
  <si>
    <t>MATERIALES Y SUMINISTROS</t>
  </si>
  <si>
    <t>ALIMENTOS Y PRODUCTOS AGROFORESTALES</t>
  </si>
  <si>
    <t>2.3.1.1.01</t>
  </si>
  <si>
    <t>Alimentos y bebidas para personas</t>
  </si>
  <si>
    <t>0041</t>
  </si>
  <si>
    <t>2.3.1.3.03</t>
  </si>
  <si>
    <t>Productos forestales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</si>
  <si>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</si>
  <si>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</si>
  <si>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</si>
  <si>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</si>
  <si>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</si>
  <si>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</si>
  <si>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</si>
  <si>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PRODUCTOS DE PAPEL, CARTÓN E IMPRESO</t>
  </si>
  <si>
    <t>2.3.3.2.01</t>
  </si>
  <si>
    <t>Productos de papel y cartón</t>
  </si>
  <si>
    <t>2.3.3.3.01</t>
  </si>
  <si>
    <t>Productos de artes gráficas</t>
  </si>
  <si>
    <t>2.3.4.1.01</t>
  </si>
  <si>
    <t>Productos medicinales para uso humano</t>
  </si>
  <si>
    <t>PRODUCTOS DE CUERO, CAUCHO Y PLÁSTICOS</t>
  </si>
  <si>
    <t>2.3.5.2.01</t>
  </si>
  <si>
    <t>Artículos de cuero</t>
  </si>
  <si>
    <t>2.3.5.4.01</t>
  </si>
  <si>
    <t>Artículos de caucho</t>
  </si>
  <si>
    <t>2.3.5.5.01</t>
  </si>
  <si>
    <t>Artículos de plástico</t>
  </si>
  <si>
    <t>PRODUCTOS DE MINERALES, METÁLICOS Y NO METÁLICOS</t>
  </si>
  <si>
    <t>2.3.6.1.01</t>
  </si>
  <si>
    <t>Productos de cemento</t>
  </si>
  <si>
    <t>2.3.6.1.04</t>
  </si>
  <si>
    <t>Productos de yeso</t>
  </si>
  <si>
    <t>2.3.6.2.01</t>
  </si>
  <si>
    <t>Productos de vidrio</t>
  </si>
  <si>
    <t>2.3.6.3.01</t>
  </si>
  <si>
    <t>Productos ferrosos</t>
  </si>
  <si>
    <t>Herramientas menores</t>
  </si>
  <si>
    <t>2.3.6.3.06</t>
  </si>
  <si>
    <t>Accesorios de metal</t>
  </si>
  <si>
    <t>Piedra, arcilla y arena</t>
  </si>
  <si>
    <t>COMBUSTIBLES, LUBRICANTES, PRODUCTOS QUÍMICOS Y CONEXOS</t>
  </si>
  <si>
    <t>2.3.7.1.01</t>
  </si>
  <si>
    <t>Gasolina</t>
  </si>
  <si>
    <t>2.3.7.1.02</t>
  </si>
  <si>
    <t>Gasoil</t>
  </si>
  <si>
    <t>Aceites y grasas</t>
  </si>
  <si>
    <t>2.3.7.2.03</t>
  </si>
  <si>
    <t>Productos químicos de laboratorio y de uso personal</t>
  </si>
  <si>
    <t>2.3.7.2.05</t>
  </si>
  <si>
    <t>Insecticidas, fumigantes y otros</t>
  </si>
  <si>
    <t>2.3.7.2.06</t>
  </si>
  <si>
    <t>Pinturas, lacas, barnices, diluyentes y absorbentes para pinturas</t>
  </si>
  <si>
    <t>PRODUCTOS Y ÚTILES VARIOS</t>
  </si>
  <si>
    <t>2.3.9.1.01</t>
  </si>
  <si>
    <t>Material para limpieza</t>
  </si>
  <si>
    <t>2.3.9.2.01</t>
  </si>
  <si>
    <t>Útiles de escritorio, oficina e informática </t>
  </si>
  <si>
    <t>2.3.9.3.01</t>
  </si>
  <si>
    <t>Útiles menores médico quirurgicos</t>
  </si>
  <si>
    <t>2.3.9.6.01</t>
  </si>
  <si>
    <t>Productos eléctricos y afines</t>
  </si>
  <si>
    <t>2.3.9.7.01</t>
  </si>
  <si>
    <t xml:space="preserve">Productos y utiles veterinarios </t>
  </si>
  <si>
    <t>2.3.9.8.01</t>
  </si>
  <si>
    <t>Otros repuestos y accesorios menores</t>
  </si>
  <si>
    <t>2.3.9.9.01</t>
  </si>
  <si>
    <t>Productos y útiles varios</t>
  </si>
  <si>
    <t>Productos y Utiles Varios  n.i.p</t>
  </si>
  <si>
    <t>2.3.9.9.02</t>
  </si>
  <si>
    <t>Bonos para útiles diversos</t>
  </si>
  <si>
    <t xml:space="preserve">2.3.9.5.01 </t>
  </si>
  <si>
    <t>Útiles de cocina y comedor</t>
  </si>
  <si>
    <t>TRANSFERENCIAS CORRIENTES</t>
  </si>
  <si>
    <t>0040</t>
  </si>
  <si>
    <t>2.4.1.2.02</t>
  </si>
  <si>
    <t>Ayudas y donaciones ocacionales a hogares y personas</t>
  </si>
  <si>
    <t>2.4.1.4.01</t>
  </si>
  <si>
    <t>Becas nacionales</t>
  </si>
  <si>
    <t>2.4.1.6.01</t>
  </si>
  <si>
    <t>Transferencias corrientes a asociaciones sin fines de lucro</t>
  </si>
  <si>
    <t>0042</t>
  </si>
  <si>
    <t>Gasto de depreciación</t>
  </si>
  <si>
    <t>Gasto de amortización</t>
  </si>
  <si>
    <t>Pérdida por retiro</t>
  </si>
  <si>
    <t>(Ganancia) pérdida</t>
  </si>
  <si>
    <t>Beneficio (Pérdida) del periodo</t>
  </si>
  <si>
    <t xml:space="preserve"> </t>
  </si>
  <si>
    <t>Estado de Situación Financiera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</si>
  <si>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</si>
  <si>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</si>
  <si>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</si>
  <si>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</si>
  <si>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</si>
  <si>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</si>
  <si>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Pasivos</t>
  </si>
  <si>
    <t>Total pasivos corrientes</t>
  </si>
  <si>
    <t xml:space="preserve">Total pasivos 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</si>
  <si>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</si>
  <si>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</si>
  <si>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</si>
  <si>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</si>
  <si>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Las notas en las páginas 7 a 20 son parte integral de estos Estados Financieros.</t>
  </si>
  <si>
    <t>Estado de Rendimiento Financiero</t>
  </si>
  <si>
    <t>Transferencias</t>
  </si>
  <si>
    <t>Total ingresos</t>
  </si>
  <si>
    <t>Sueldos, salarios y beneficios a empleados</t>
  </si>
  <si>
    <t>Suministros y materiales para consumo</t>
  </si>
  <si>
    <t>Gasto de depreciación y amortización</t>
  </si>
  <si>
    <t>Total gastos</t>
  </si>
  <si>
    <t>Estado de Cambio de Activo / Patrimonio</t>
  </si>
  <si>
    <t>Capital Aportado</t>
  </si>
  <si>
    <t>Resultados Acumulados</t>
  </si>
  <si>
    <t>Total Activos Netos / Patrimonio</t>
  </si>
  <si>
    <t>Estado de Flujo de Efectivo</t>
  </si>
  <si>
    <t>Flujos de efectivo procedentes de actividades de operación (AOP)</t>
  </si>
  <si>
    <t>Cobros de subvenciones, transferencias, y otras asignaciones</t>
  </si>
  <si>
    <t>Pagos a los trabajadores o en beneficio de ellos</t>
  </si>
  <si>
    <t>Pagos por contribuciones a la seguridad social</t>
  </si>
  <si>
    <t xml:space="preserve">Pagos a proveedores </t>
  </si>
  <si>
    <t>Flujos de efectivo netos de las actividades de operación</t>
  </si>
  <si>
    <t>Flujos de efectivo de las actividades de inversión (AINV)</t>
  </si>
  <si>
    <t xml:space="preserve">Pagos por adquisición de propiedad, planta y equipo </t>
  </si>
  <si>
    <t>Pagos por adquisición de intangibles y otros activos de largo plazo</t>
  </si>
  <si>
    <t xml:space="preserve">Flujos de efectivo netos por las actividades de inversión </t>
  </si>
  <si>
    <t xml:space="preserve">Incremento/(Disminución) neta en efectivo y equivalentes al efectivo </t>
  </si>
  <si>
    <t xml:space="preserve">Efectivo y equivalentes al efectivo al principio del período </t>
  </si>
  <si>
    <t xml:space="preserve">Efectivo y equivalentes al efectivo al final del período </t>
  </si>
  <si>
    <t>Diferencia para control debe ser cero (0)</t>
  </si>
  <si>
    <t>Registros no monetarios para fines de flujo de efectivo</t>
  </si>
  <si>
    <t>Gasto depreciación</t>
  </si>
  <si>
    <t>Débito</t>
  </si>
  <si>
    <t>Crédito</t>
  </si>
  <si>
    <t>Gasto amortización</t>
  </si>
  <si>
    <t>Retiros</t>
  </si>
  <si>
    <t>Pérdida por retiros de activos</t>
  </si>
  <si>
    <t>PPE</t>
  </si>
  <si>
    <t>Intangible</t>
  </si>
  <si>
    <t>PARQUE ZOOLOGICO NACIONAL</t>
  </si>
  <si>
    <t>Al 31 de diciembre de 2018 y 2017</t>
  </si>
  <si>
    <t>Banco de Reservas (cuenta No. 160-300070-1)</t>
  </si>
  <si>
    <t>Banco de Reservas (cuenta No. 0102524645)</t>
  </si>
  <si>
    <t>Kerosen</t>
  </si>
  <si>
    <t>Gas GLP</t>
  </si>
  <si>
    <t>Lubricantes</t>
  </si>
  <si>
    <t>2.3.1.2</t>
  </si>
  <si>
    <t>Alimentos para animales</t>
  </si>
  <si>
    <t>Compensacion por resultados</t>
  </si>
  <si>
    <t>Agua potable</t>
  </si>
  <si>
    <t>Recoleccion de residuos solidos</t>
  </si>
  <si>
    <t>Calzados</t>
  </si>
  <si>
    <t>Productos medicinales para uso veterinarios</t>
  </si>
  <si>
    <t>Gomas</t>
  </si>
  <si>
    <t>2.3.5.2</t>
  </si>
  <si>
    <t>2.3.6.2</t>
  </si>
  <si>
    <t>Flete</t>
  </si>
  <si>
    <t>Obras en proceso</t>
  </si>
  <si>
    <t>Otros Productos</t>
  </si>
  <si>
    <t xml:space="preserve">    ____________________________</t>
  </si>
  <si>
    <t xml:space="preserve">     ____________________________</t>
  </si>
  <si>
    <t>Dra. Patricia Toribio</t>
  </si>
  <si>
    <t xml:space="preserve">            Lic. Gregorio Reyes S.</t>
  </si>
  <si>
    <t xml:space="preserve">                     Contador</t>
  </si>
  <si>
    <t xml:space="preserve">                   Dra. Patricia Toribio</t>
  </si>
  <si>
    <t xml:space="preserve">                                                ____________________________                    </t>
  </si>
  <si>
    <t xml:space="preserve">                                                       Dra. Patricia Toribio</t>
  </si>
  <si>
    <t>subvenciones y otros pagos por transferencias</t>
  </si>
  <si>
    <t>Capital</t>
  </si>
  <si>
    <t>Las notas en las páginas 7 a 21 son parte integral de estos Estados Financieros.</t>
  </si>
  <si>
    <t xml:space="preserve">Estado de Comparación de los Importes Presupuestados y Realizados </t>
  </si>
  <si>
    <t>Presupuesto sobre la Base de Efectivo</t>
  </si>
  <si>
    <t>(Clasificación de Ingresos y Gastos por Objeto)</t>
  </si>
  <si>
    <r>
      <rPr>
        <b/>
        <sz val="11"/>
        <rFont val="Times New Roman"/>
        <family val="1"/>
      </rPr>
      <t>Concepto</t>
    </r>
  </si>
  <si>
    <r>
      <rPr>
        <b/>
        <sz val="11"/>
        <rFont val="Times New Roman"/>
        <family val="1"/>
      </rPr>
      <t>Presupuesto Reformado (A)</t>
    </r>
  </si>
  <si>
    <r>
      <rPr>
        <b/>
        <sz val="11"/>
        <rFont val="Times New Roman"/>
        <family val="1"/>
      </rPr>
      <t>Presupuesto Ejecutado (B)</t>
    </r>
  </si>
  <si>
    <t>% de Variac Ejecución (C=B/A)</t>
  </si>
  <si>
    <t>Variación (D=A-B)</t>
  </si>
  <si>
    <r>
      <rPr>
        <b/>
        <sz val="11"/>
        <rFont val="Times New Roman"/>
        <family val="1"/>
      </rPr>
      <t>Ingresos totales</t>
    </r>
  </si>
  <si>
    <r>
      <rPr>
        <b/>
        <sz val="11"/>
        <rFont val="Times New Roman"/>
        <family val="1"/>
      </rPr>
      <t>Gastos totales</t>
    </r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</si>
  <si>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</si>
  <si>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</si>
  <si>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</si>
  <si>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Obras</t>
    </r>
  </si>
  <si>
    <r>
      <rPr>
        <b/>
        <sz val="12"/>
        <color rgb="FF231F20"/>
        <rFont val="Times New Roman"/>
        <family val="1"/>
      </rPr>
      <t>Resultado financiero (1-2)</t>
    </r>
  </si>
  <si>
    <t>Enacargada Administrativa y Financiera</t>
  </si>
  <si>
    <t xml:space="preserve">      Encargada Administrativa y Financiera</t>
  </si>
  <si>
    <t>Directora General</t>
  </si>
  <si>
    <t xml:space="preserve">                      Directora General</t>
  </si>
  <si>
    <t xml:space="preserve">                                                            Directora General</t>
  </si>
  <si>
    <t>Sigef para gasto de capital</t>
  </si>
  <si>
    <t>Viáticos fuera del país</t>
  </si>
  <si>
    <t xml:space="preserve">Pagos anticipados      </t>
  </si>
  <si>
    <t>Otros gastos financieros</t>
  </si>
  <si>
    <r>
      <t xml:space="preserve">Efectivo y equivalentes de efectivo </t>
    </r>
    <r>
      <rPr>
        <b/>
        <sz val="11"/>
        <color theme="1"/>
        <rFont val="Times New Roman"/>
        <family val="1"/>
      </rPr>
      <t>(Nota 7)</t>
    </r>
  </si>
  <si>
    <r>
      <t xml:space="preserve">Inventarios </t>
    </r>
    <r>
      <rPr>
        <b/>
        <sz val="11"/>
        <color theme="1"/>
        <rFont val="Times New Roman"/>
        <family val="1"/>
      </rPr>
      <t>(Nota 8)</t>
    </r>
  </si>
  <si>
    <r>
      <t xml:space="preserve">Pagos Anticipados </t>
    </r>
    <r>
      <rPr>
        <b/>
        <sz val="11"/>
        <color theme="1"/>
        <rFont val="Times New Roman"/>
        <family val="1"/>
      </rPr>
      <t>(Nota 9)</t>
    </r>
  </si>
  <si>
    <r>
      <t xml:space="preserve">Propiedad planta y equipo Neto </t>
    </r>
    <r>
      <rPr>
        <b/>
        <sz val="11"/>
        <color theme="1"/>
        <rFont val="Times New Roman"/>
        <family val="1"/>
      </rPr>
      <t>(Nota 10)</t>
    </r>
  </si>
  <si>
    <r>
      <t xml:space="preserve">Activos intangibles </t>
    </r>
    <r>
      <rPr>
        <b/>
        <sz val="11"/>
        <color theme="1"/>
        <rFont val="Times New Roman"/>
        <family val="1"/>
      </rPr>
      <t xml:space="preserve">(Nota 11) </t>
    </r>
  </si>
  <si>
    <t>Encargada Administrativa y Financiera</t>
  </si>
  <si>
    <t>Servicios no personales (otros gastos)</t>
  </si>
  <si>
    <t>Otros pagos  (servicios no personales)</t>
  </si>
  <si>
    <t xml:space="preserve">Otros Pagos   </t>
  </si>
  <si>
    <t xml:space="preserve">                Dra. Patricia Toribio</t>
  </si>
  <si>
    <t xml:space="preserve">               Directora General</t>
  </si>
  <si>
    <t xml:space="preserve">                            ______________________________________                    </t>
  </si>
  <si>
    <t xml:space="preserve">            Contador</t>
  </si>
  <si>
    <t xml:space="preserve">    _________________________________</t>
  </si>
  <si>
    <t>___________________________________</t>
  </si>
  <si>
    <t xml:space="preserve"> _________________________________</t>
  </si>
  <si>
    <t>Cambios en Políticas Contables</t>
  </si>
  <si>
    <t>Revaluación</t>
  </si>
  <si>
    <t>Cambio en políticas contables</t>
  </si>
  <si>
    <t>Revaluación de Propiedad, planta y equipo</t>
  </si>
  <si>
    <t xml:space="preserve">Ajuste al patrimonio </t>
  </si>
  <si>
    <t>Efecto del gasto de depreciación de los activos revaluados</t>
  </si>
  <si>
    <t>Totoal Activos Netoss / Patrimonio</t>
  </si>
  <si>
    <t xml:space="preserve">        _____________________________________</t>
  </si>
  <si>
    <t xml:space="preserve">_____________________________________  </t>
  </si>
  <si>
    <t>Ajuste al patrimonio</t>
  </si>
  <si>
    <t xml:space="preserve">Total de Gastos </t>
  </si>
  <si>
    <t>Saldo al 30 de Junio de 2020</t>
  </si>
  <si>
    <t>Productos y utiles de defensa y seguridad</t>
  </si>
  <si>
    <t>Al 30 de Junio de 2021 y 2020</t>
  </si>
  <si>
    <t>Del ejercicio terminado al 30 de Junio del 2021 y 2020</t>
  </si>
  <si>
    <t>Del ejercicio del 01 de Enero al 30 de Junio de 2021 y 2020</t>
  </si>
  <si>
    <t>Durante el Año Terminado el 30 de Junio de 2021</t>
  </si>
  <si>
    <t>Ingresos por contraprestacion</t>
  </si>
  <si>
    <t>Otros ingresos</t>
  </si>
  <si>
    <t xml:space="preserve">                                       Directora General</t>
  </si>
  <si>
    <t xml:space="preserve">  _______________________                    </t>
  </si>
  <si>
    <t>Banco de Reservas (cuenta No. 960-318839-1)</t>
  </si>
  <si>
    <t>Saldo al 31 de diciembre de 2019</t>
  </si>
  <si>
    <t>Saldo al 31 de Diciembre 2020</t>
  </si>
  <si>
    <t>Saldo al 30 de Junio de 2021</t>
  </si>
  <si>
    <r>
      <t xml:space="preserve">Otros activos no Financieros </t>
    </r>
    <r>
      <rPr>
        <b/>
        <sz val="11"/>
        <color theme="1"/>
        <rFont val="Times New Roman"/>
        <family val="1"/>
      </rPr>
      <t>(Nota 12 )</t>
    </r>
  </si>
  <si>
    <r>
      <t xml:space="preserve">Cuentas por pagar a corto plazo </t>
    </r>
    <r>
      <rPr>
        <b/>
        <sz val="11"/>
        <color theme="1"/>
        <rFont val="Times New Roman"/>
        <family val="1"/>
      </rPr>
      <t>(Nota 13)</t>
    </r>
  </si>
  <si>
    <r>
      <t xml:space="preserve">Retenciones y acumulaciones por pagar </t>
    </r>
    <r>
      <rPr>
        <b/>
        <sz val="11"/>
        <color theme="1"/>
        <rFont val="Times New Roman"/>
        <family val="1"/>
      </rPr>
      <t>(Nota 14)</t>
    </r>
  </si>
  <si>
    <t>Activos Netos/Patrimonio (Nota 15)</t>
  </si>
  <si>
    <t>Ingresos (Nota 16)</t>
  </si>
  <si>
    <r>
      <t>Ingresos por transacciones con contraprestacion (</t>
    </r>
    <r>
      <rPr>
        <b/>
        <sz val="11"/>
        <color theme="1"/>
        <rFont val="Times New Roman"/>
        <family val="1"/>
      </rPr>
      <t>Nota 17</t>
    </r>
    <r>
      <rPr>
        <sz val="11"/>
        <color theme="1"/>
        <rFont val="Times New Roman"/>
        <family val="1"/>
      </rPr>
      <t>)</t>
    </r>
  </si>
  <si>
    <r>
      <t xml:space="preserve">Recargo multas y otros ingresos </t>
    </r>
    <r>
      <rPr>
        <b/>
        <sz val="11"/>
        <color theme="1"/>
        <rFont val="Times New Roman"/>
        <family val="1"/>
      </rPr>
      <t>(Nota 18)</t>
    </r>
  </si>
  <si>
    <t>Gastos (Notas  19,20,21,22,23)</t>
  </si>
  <si>
    <t>Amortizacion por pago por adelantado</t>
  </si>
  <si>
    <t xml:space="preserve">              ____________________________</t>
  </si>
  <si>
    <t xml:space="preserve">                   Licda. Hilda Gonzalez</t>
  </si>
  <si>
    <t>____________________________</t>
  </si>
  <si>
    <t xml:space="preserve">                       Licda. Hilda Gonzalez</t>
  </si>
  <si>
    <t>Licda. Hilda Gonzalez</t>
  </si>
  <si>
    <t xml:space="preserve">          Licda. Hilda Gonzalez</t>
  </si>
  <si>
    <t xml:space="preserve">                   ____________________________                    </t>
  </si>
  <si>
    <t xml:space="preserve">                                                  Dra. Patricia Toribio</t>
  </si>
  <si>
    <t xml:space="preserve">                                                   Directora General</t>
  </si>
  <si>
    <t xml:space="preserve">                                                 Dra. Patricia Toribio</t>
  </si>
  <si>
    <t>Sigef   (preventivos/compromisos)</t>
  </si>
  <si>
    <t>NOTA ; Ver relacion  No.13 y 14 en las NOTAS los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</si>
</sst>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[$-409]dd\-mmm\-yy;@"/>
    <numFmt numFmtId="166" formatCode="_(* #,##0_);_(* \(#,##0\);_(* &quot;-&quot;??_);_(@_)"/>
    <numFmt numFmtId="167" formatCode="_-* #,##0_-;\-* #,##0_-;_-* &quot;-&quot;??_-;_-@_-"/>
    <numFmt numFmtId="168" formatCode="###0;###0"/>
    <numFmt numFmtId="169" formatCode="###0.0;###0.0"/>
    <numFmt numFmtId="170" formatCode="#,##0.0000000000_ ;\-#,##0.000000000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1"/>
      <color theme="4" tint="-0.249977111117893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b/>
      <sz val="6"/>
      <color theme="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 tint="4.9989318521683403E-2"/>
      <name val="Times New Roman"/>
      <family val="1"/>
    </font>
    <font>
      <b/>
      <u/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sz val="11"/>
      <color theme="1" tint="0.14999847407452621"/>
      <name val="Times New Roman"/>
      <family val="1"/>
    </font>
    <font>
      <b/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 tint="4.9989318521683403E-2"/>
      <name val="Calibri"/>
      <family val="2"/>
      <scheme val="minor"/>
    </font>
    <font>
      <b/>
      <sz val="11"/>
      <color theme="1" tint="4.9989318521683403E-2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4" fillId="0" borderId="0"/>
    <xf numFmtId="43" fontId="6" fillId="0" borderId="0" applyFont="0" applyFill="0" applyBorder="0" applyAlignment="0" applyProtection="0"/>
  </cellStyleXfs>
  <cellXfs count="251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0" fillId="0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7" fontId="8" fillId="0" borderId="0" xfId="2" applyNumberFormat="1" applyFont="1" applyFill="1" applyAlignment="1">
      <alignment horizontal="center" vertical="center"/>
    </xf>
    <xf numFmtId="37" fontId="8" fillId="0" borderId="0" xfId="2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horizontal="center" vertical="center"/>
    </xf>
    <xf numFmtId="166" fontId="8" fillId="0" borderId="0" xfId="2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3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1" fontId="11" fillId="0" borderId="0" xfId="0" applyNumberFormat="1" applyFont="1" applyFill="1" applyAlignment="1">
      <alignment vertical="center"/>
    </xf>
    <xf numFmtId="41" fontId="0" fillId="0" borderId="0" xfId="0" applyNumberForma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" fontId="19" fillId="0" borderId="3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0" fillId="0" borderId="0" xfId="0" applyNumberFormat="1" applyAlignment="1">
      <alignment vertical="center"/>
    </xf>
    <xf numFmtId="0" fontId="2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2" fillId="0" borderId="1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left" vertical="center"/>
    </xf>
    <xf numFmtId="41" fontId="4" fillId="0" borderId="0" xfId="0" applyNumberFormat="1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41" fontId="2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20" fillId="0" borderId="0" xfId="0" applyFont="1" applyAlignment="1">
      <alignment horizontal="left" vertical="center" indent="4"/>
    </xf>
    <xf numFmtId="41" fontId="2" fillId="0" borderId="0" xfId="0" applyNumberFormat="1" applyFont="1" applyBorder="1" applyAlignment="1"/>
    <xf numFmtId="41" fontId="2" fillId="0" borderId="0" xfId="0" applyNumberFormat="1" applyFont="1" applyBorder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1" fontId="22" fillId="0" borderId="0" xfId="0" applyNumberFormat="1" applyFont="1" applyBorder="1" applyAlignment="1">
      <alignment horizontal="left" vertical="center" indent="4"/>
    </xf>
    <xf numFmtId="41" fontId="2" fillId="0" borderId="0" xfId="0" applyNumberFormat="1" applyFont="1"/>
    <xf numFmtId="0" fontId="4" fillId="0" borderId="0" xfId="0" applyFont="1" applyAlignment="1">
      <alignment horizontal="left" vertical="top"/>
    </xf>
    <xf numFmtId="0" fontId="2" fillId="0" borderId="0" xfId="0" applyFont="1" applyAlignment="1"/>
    <xf numFmtId="164" fontId="2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166" fontId="15" fillId="0" borderId="0" xfId="4" applyNumberFormat="1" applyFont="1" applyFill="1" applyBorder="1"/>
    <xf numFmtId="166" fontId="8" fillId="0" borderId="5" xfId="4" applyNumberFormat="1" applyFont="1" applyFill="1" applyBorder="1"/>
    <xf numFmtId="166" fontId="2" fillId="0" borderId="0" xfId="0" applyNumberFormat="1" applyFont="1"/>
    <xf numFmtId="41" fontId="21" fillId="0" borderId="0" xfId="0" applyNumberFormat="1" applyFont="1" applyAlignment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41" fontId="25" fillId="0" borderId="0" xfId="0" applyNumberFormat="1" applyFont="1" applyFill="1" applyBorder="1" applyAlignment="1">
      <alignment vertical="center"/>
    </xf>
    <xf numFmtId="41" fontId="0" fillId="0" borderId="0" xfId="0" applyNumberFormat="1"/>
    <xf numFmtId="167" fontId="2" fillId="0" borderId="0" xfId="1" applyNumberFormat="1" applyFont="1" applyAlignment="1">
      <alignment vertical="center"/>
    </xf>
    <xf numFmtId="0" fontId="27" fillId="0" borderId="0" xfId="0" applyFont="1"/>
    <xf numFmtId="0" fontId="6" fillId="0" borderId="0" xfId="3" applyFont="1" applyFill="1" applyBorder="1" applyAlignment="1">
      <alignment vertical="center"/>
    </xf>
    <xf numFmtId="0" fontId="0" fillId="0" borderId="0" xfId="0" applyFill="1"/>
    <xf numFmtId="41" fontId="0" fillId="0" borderId="0" xfId="0" applyNumberFormat="1" applyFill="1"/>
    <xf numFmtId="0" fontId="28" fillId="0" borderId="0" xfId="0" applyFont="1" applyFill="1"/>
    <xf numFmtId="0" fontId="27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167" fontId="2" fillId="0" borderId="0" xfId="1" applyNumberFormat="1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168" fontId="34" fillId="0" borderId="0" xfId="0" applyNumberFormat="1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169" fontId="35" fillId="0" borderId="0" xfId="0" applyNumberFormat="1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center" wrapText="1"/>
    </xf>
    <xf numFmtId="167" fontId="33" fillId="0" borderId="0" xfId="1" applyNumberFormat="1" applyFont="1" applyFill="1" applyBorder="1" applyAlignment="1">
      <alignment horizontal="center" vertical="top" wrapText="1"/>
    </xf>
    <xf numFmtId="164" fontId="33" fillId="0" borderId="0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167" fontId="0" fillId="0" borderId="0" xfId="0" applyNumberFormat="1"/>
    <xf numFmtId="166" fontId="0" fillId="0" borderId="0" xfId="0" applyNumberFormat="1" applyFill="1"/>
    <xf numFmtId="167" fontId="0" fillId="0" borderId="0" xfId="1" applyNumberFormat="1" applyFont="1" applyFill="1"/>
    <xf numFmtId="166" fontId="0" fillId="0" borderId="0" xfId="0" applyNumberFormat="1"/>
    <xf numFmtId="41" fontId="28" fillId="0" borderId="0" xfId="0" applyNumberFormat="1" applyFont="1" applyFill="1" applyAlignment="1">
      <alignment vertical="center"/>
    </xf>
    <xf numFmtId="0" fontId="0" fillId="0" borderId="0" xfId="0" applyBorder="1"/>
    <xf numFmtId="41" fontId="2" fillId="0" borderId="0" xfId="0" applyNumberFormat="1" applyFont="1" applyFill="1" applyAlignment="1">
      <alignment horizontal="left" vertical="center"/>
    </xf>
    <xf numFmtId="167" fontId="21" fillId="0" borderId="0" xfId="1" applyNumberFormat="1" applyFont="1" applyAlignment="1">
      <alignment vertical="center"/>
    </xf>
    <xf numFmtId="41" fontId="21" fillId="0" borderId="0" xfId="0" applyNumberFormat="1" applyFont="1" applyFill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1" fontId="39" fillId="0" borderId="0" xfId="0" applyNumberFormat="1" applyFont="1" applyFill="1" applyAlignment="1">
      <alignment vertical="center"/>
    </xf>
    <xf numFmtId="167" fontId="0" fillId="0" borderId="0" xfId="1" applyNumberFormat="1" applyFont="1"/>
    <xf numFmtId="0" fontId="2" fillId="0" borderId="0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70" fontId="2" fillId="0" borderId="0" xfId="0" applyNumberFormat="1" applyFont="1" applyAlignment="1">
      <alignment vertical="center"/>
    </xf>
    <xf numFmtId="41" fontId="40" fillId="0" borderId="0" xfId="0" applyNumberFormat="1" applyFont="1" applyAlignment="1">
      <alignment vertical="center"/>
    </xf>
    <xf numFmtId="41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5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164" fontId="0" fillId="0" borderId="0" xfId="1" applyFont="1"/>
    <xf numFmtId="41" fontId="25" fillId="0" borderId="0" xfId="0" applyNumberFormat="1" applyFont="1" applyFill="1" applyAlignment="1">
      <alignment vertical="center"/>
    </xf>
    <xf numFmtId="4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/>
    <xf numFmtId="41" fontId="4" fillId="0" borderId="4" xfId="0" applyNumberFormat="1" applyFont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3" fontId="0" fillId="0" borderId="0" xfId="0" applyNumberFormat="1"/>
    <xf numFmtId="167" fontId="0" fillId="0" borderId="0" xfId="1" applyNumberFormat="1" applyFont="1" applyFill="1" applyBorder="1"/>
    <xf numFmtId="0" fontId="2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41" fontId="2" fillId="0" borderId="12" xfId="0" applyNumberFormat="1" applyFont="1" applyBorder="1" applyAlignment="1">
      <alignment wrapText="1"/>
    </xf>
    <xf numFmtId="41" fontId="2" fillId="0" borderId="12" xfId="0" applyNumberFormat="1" applyFont="1" applyBorder="1" applyAlignment="1">
      <alignment vertical="center" wrapText="1"/>
    </xf>
    <xf numFmtId="41" fontId="2" fillId="0" borderId="7" xfId="0" applyNumberFormat="1" applyFont="1" applyBorder="1" applyAlignment="1">
      <alignment wrapText="1"/>
    </xf>
    <xf numFmtId="0" fontId="2" fillId="0" borderId="13" xfId="0" applyFont="1" applyBorder="1" applyAlignment="1">
      <alignment vertical="center" wrapText="1"/>
    </xf>
    <xf numFmtId="41" fontId="2" fillId="0" borderId="7" xfId="0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1" fontId="4" fillId="0" borderId="15" xfId="0" applyNumberFormat="1" applyFont="1" applyBorder="1" applyAlignment="1">
      <alignment wrapText="1"/>
    </xf>
    <xf numFmtId="41" fontId="4" fillId="0" borderId="15" xfId="0" applyNumberFormat="1" applyFont="1" applyBorder="1" applyAlignment="1">
      <alignment vertical="center" wrapText="1"/>
    </xf>
    <xf numFmtId="41" fontId="4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41" fontId="2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1" fontId="2" fillId="0" borderId="20" xfId="0" applyNumberFormat="1" applyFont="1" applyBorder="1" applyAlignment="1"/>
    <xf numFmtId="41" fontId="2" fillId="0" borderId="20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20" xfId="0" applyNumberFormat="1" applyFont="1" applyBorder="1" applyAlignment="1">
      <alignment wrapText="1"/>
    </xf>
    <xf numFmtId="41" fontId="2" fillId="0" borderId="20" xfId="0" applyNumberFormat="1" applyFont="1" applyBorder="1" applyAlignment="1">
      <alignment vertical="center" wrapText="1"/>
    </xf>
    <xf numFmtId="41" fontId="2" fillId="0" borderId="21" xfId="0" applyNumberFormat="1" applyFont="1" applyBorder="1" applyAlignment="1">
      <alignment vertical="center" wrapText="1"/>
    </xf>
    <xf numFmtId="0" fontId="2" fillId="0" borderId="13" xfId="0" applyFont="1" applyBorder="1" applyAlignment="1">
      <alignment wrapText="1"/>
    </xf>
    <xf numFmtId="0" fontId="4" fillId="0" borderId="22" xfId="0" applyFont="1" applyBorder="1" applyAlignment="1">
      <alignment vertical="center" wrapText="1"/>
    </xf>
    <xf numFmtId="0" fontId="0" fillId="0" borderId="25" xfId="0" applyBorder="1"/>
    <xf numFmtId="41" fontId="2" fillId="0" borderId="26" xfId="0" applyNumberFormat="1" applyFont="1" applyBorder="1" applyAlignment="1">
      <alignment vertical="center" wrapText="1"/>
    </xf>
    <xf numFmtId="41" fontId="2" fillId="0" borderId="28" xfId="0" applyNumberFormat="1" applyFont="1" applyBorder="1" applyAlignment="1">
      <alignment vertical="center" wrapText="1"/>
    </xf>
    <xf numFmtId="41" fontId="5" fillId="0" borderId="0" xfId="0" applyNumberFormat="1" applyFont="1" applyBorder="1" applyAlignment="1">
      <alignment vertical="center"/>
    </xf>
    <xf numFmtId="41" fontId="39" fillId="0" borderId="0" xfId="0" applyNumberFormat="1" applyFont="1" applyFill="1" applyBorder="1" applyAlignment="1">
      <alignment vertical="center"/>
    </xf>
    <xf numFmtId="41" fontId="21" fillId="0" borderId="0" xfId="0" applyNumberFormat="1" applyFont="1" applyFill="1" applyBorder="1" applyAlignment="1">
      <alignment vertical="center"/>
    </xf>
    <xf numFmtId="167" fontId="2" fillId="0" borderId="0" xfId="1" applyNumberFormat="1" applyFont="1" applyBorder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1" fontId="2" fillId="0" borderId="0" xfId="0" applyNumberFormat="1" applyFont="1" applyBorder="1" applyAlignment="1">
      <alignment horizontal="left" vertical="center" indent="5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41" fontId="2" fillId="0" borderId="0" xfId="0" applyNumberFormat="1" applyFont="1" applyBorder="1" applyAlignment="1">
      <alignment vertical="center" wrapText="1"/>
    </xf>
    <xf numFmtId="41" fontId="25" fillId="0" borderId="0" xfId="0" applyNumberFormat="1" applyFont="1" applyAlignment="1">
      <alignment horizontal="left" vertical="center"/>
    </xf>
    <xf numFmtId="41" fontId="25" fillId="0" borderId="1" xfId="0" applyNumberFormat="1" applyFont="1" applyBorder="1" applyAlignment="1">
      <alignment vertical="center"/>
    </xf>
    <xf numFmtId="41" fontId="43" fillId="0" borderId="0" xfId="0" applyNumberFormat="1" applyFont="1" applyBorder="1" applyAlignment="1">
      <alignment vertical="center"/>
    </xf>
    <xf numFmtId="41" fontId="43" fillId="0" borderId="4" xfId="0" applyNumberFormat="1" applyFont="1" applyBorder="1" applyAlignment="1">
      <alignment vertical="center"/>
    </xf>
    <xf numFmtId="41" fontId="25" fillId="0" borderId="0" xfId="0" applyNumberFormat="1" applyFont="1" applyAlignment="1">
      <alignment vertical="center"/>
    </xf>
    <xf numFmtId="41" fontId="25" fillId="0" borderId="1" xfId="0" applyNumberFormat="1" applyFont="1" applyFill="1" applyBorder="1" applyAlignment="1">
      <alignment vertical="center"/>
    </xf>
    <xf numFmtId="41" fontId="43" fillId="0" borderId="1" xfId="0" applyNumberFormat="1" applyFont="1" applyFill="1" applyBorder="1" applyAlignment="1">
      <alignment vertical="center"/>
    </xf>
    <xf numFmtId="39" fontId="25" fillId="0" borderId="0" xfId="0" applyNumberFormat="1" applyFont="1" applyAlignment="1">
      <alignment vertical="center"/>
    </xf>
    <xf numFmtId="41" fontId="25" fillId="0" borderId="0" xfId="0" applyNumberFormat="1" applyFont="1" applyFill="1" applyAlignment="1">
      <alignment horizontal="left" vertical="center"/>
    </xf>
    <xf numFmtId="41" fontId="25" fillId="0" borderId="0" xfId="0" applyNumberFormat="1" applyFont="1" applyFill="1" applyBorder="1" applyAlignment="1">
      <alignment horizontal="left" vertical="center"/>
    </xf>
    <xf numFmtId="41" fontId="25" fillId="0" borderId="1" xfId="0" applyNumberFormat="1" applyFont="1" applyFill="1" applyBorder="1" applyAlignment="1">
      <alignment horizontal="left" vertical="center"/>
    </xf>
    <xf numFmtId="41" fontId="25" fillId="0" borderId="0" xfId="0" applyNumberFormat="1" applyFont="1" applyBorder="1" applyAlignment="1">
      <alignment vertical="center"/>
    </xf>
    <xf numFmtId="41" fontId="25" fillId="0" borderId="0" xfId="0" applyNumberFormat="1" applyFont="1"/>
    <xf numFmtId="0" fontId="25" fillId="0" borderId="0" xfId="3" applyFont="1" applyFill="1" applyBorder="1" applyAlignment="1">
      <alignment vertical="center"/>
    </xf>
    <xf numFmtId="41" fontId="44" fillId="0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0" fillId="0" borderId="0" xfId="0" applyNumberFormat="1"/>
    <xf numFmtId="0" fontId="0" fillId="0" borderId="0" xfId="0"/>
    <xf numFmtId="1" fontId="2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41" fontId="0" fillId="0" borderId="0" xfId="0" applyNumberFormat="1" applyBorder="1"/>
    <xf numFmtId="0" fontId="0" fillId="0" borderId="0" xfId="0" applyAlignment="1">
      <alignment vertical="center"/>
    </xf>
    <xf numFmtId="41" fontId="42" fillId="0" borderId="0" xfId="0" applyNumberFormat="1" applyFont="1" applyFill="1" applyAlignment="1">
      <alignment vertical="center"/>
    </xf>
    <xf numFmtId="166" fontId="6" fillId="0" borderId="0" xfId="1" applyNumberFormat="1" applyFont="1" applyFill="1"/>
    <xf numFmtId="41" fontId="4" fillId="0" borderId="23" xfId="0" applyNumberFormat="1" applyFont="1" applyBorder="1" applyAlignment="1">
      <alignment vertical="center" wrapText="1"/>
    </xf>
    <xf numFmtId="41" fontId="4" fillId="0" borderId="24" xfId="0" applyNumberFormat="1" applyFont="1" applyBorder="1" applyAlignment="1">
      <alignment vertical="center" wrapText="1"/>
    </xf>
    <xf numFmtId="0" fontId="29" fillId="0" borderId="6" xfId="0" applyFont="1" applyBorder="1"/>
    <xf numFmtId="41" fontId="4" fillId="0" borderId="2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1" fontId="4" fillId="0" borderId="4" xfId="0" applyNumberFormat="1" applyFont="1" applyFill="1" applyBorder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43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41" fontId="2" fillId="0" borderId="0" xfId="0" applyNumberFormat="1" applyFont="1" applyFill="1" applyBorder="1"/>
    <xf numFmtId="41" fontId="25" fillId="0" borderId="0" xfId="0" applyNumberFormat="1" applyFont="1" applyFill="1" applyBorder="1"/>
    <xf numFmtId="41" fontId="4" fillId="0" borderId="0" xfId="0" applyNumberFormat="1" applyFont="1" applyFill="1" applyBorder="1" applyAlignment="1">
      <alignment vertical="center"/>
    </xf>
    <xf numFmtId="41" fontId="43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center" vertical="center"/>
    </xf>
    <xf numFmtId="39" fontId="2" fillId="0" borderId="0" xfId="0" applyNumberFormat="1" applyFont="1" applyFill="1" applyBorder="1" applyAlignment="1">
      <alignment vertical="center"/>
    </xf>
    <xf numFmtId="37" fontId="8" fillId="0" borderId="1" xfId="2" applyNumberFormat="1" applyFont="1" applyFill="1" applyBorder="1" applyAlignment="1">
      <alignment horizontal="center" vertical="center"/>
    </xf>
    <xf numFmtId="37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7" fontId="7" fillId="2" borderId="0" xfId="2" applyNumberFormat="1" applyFont="1" applyFill="1" applyAlignment="1">
      <alignment horizontal="center" vertical="center" textRotation="90" wrapText="1"/>
    </xf>
    <xf numFmtId="0" fontId="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33" fillId="0" borderId="0" xfId="0" applyFont="1" applyFill="1" applyBorder="1" applyAlignment="1">
      <alignment horizontal="left" vertical="center" wrapText="1"/>
    </xf>
  </cellXfs>
  <cellStyles count="6">
    <cellStyle name="Comma_Hoja de trabajo flujo 2007" xfId="2" xr:uid="{00000000-0005-0000-0000-000000000000}"/>
    <cellStyle name="Millares" xfId="1" builtinId="3"/>
    <cellStyle name="Millares 2" xfId="5" xr:uid="{00000000-0005-0000-0000-000002000000}"/>
    <cellStyle name="Normal" xfId="0" builtinId="0"/>
    <cellStyle name="Normal 2" xfId="4" xr:uid="{00000000-0005-0000-0000-000004000000}"/>
    <cellStyle name="Normal 2 2" xfId="3" xr:uid="{00000000-0005-0000-0000-000005000000}"/>
  </cellStyles>
  <dxfs count="0"/>
  <tableStyles count="0" defaultTableStyle="TableStyleMedium2" defaultPivotStyle="PivotStyleLight16"/>
  <colors>
    <mruColors>
      <color rgb="FFDD4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66675</xdr:rowOff>
    </xdr:from>
    <xdr:to>
      <xdr:col>2</xdr:col>
      <xdr:colOff>1276349</xdr:colOff>
      <xdr:row>8</xdr:row>
      <xdr:rowOff>57150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1190624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771524</xdr:colOff>
      <xdr:row>4</xdr:row>
      <xdr:rowOff>28575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4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</xdr:row>
      <xdr:rowOff>95250</xdr:rowOff>
    </xdr:from>
    <xdr:to>
      <xdr:col>4</xdr:col>
      <xdr:colOff>619125</xdr:colOff>
      <xdr:row>8</xdr:row>
      <xdr:rowOff>142875</xdr:rowOff>
    </xdr:to>
    <xdr:pic>
      <xdr:nvPicPr>
        <xdr:cNvPr id="3" name="Imagen 1" descr="LOGO NUE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0"/>
          <a:ext cx="12573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295276</xdr:colOff>
      <xdr:row>0</xdr:row>
      <xdr:rowOff>66675</xdr:rowOff>
    </xdr:from>
    <xdr:to>
      <xdr:col>2</xdr:col>
      <xdr:colOff>1495426</xdr:colOff>
      <xdr:row>4</xdr:row>
      <xdr:rowOff>104775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66675"/>
          <a:ext cx="120015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0</xdr:row>
      <xdr:rowOff>152400</xdr:rowOff>
    </xdr:from>
    <xdr:to>
      <xdr:col>3</xdr:col>
      <xdr:colOff>847725</xdr:colOff>
      <xdr:row>5</xdr:row>
      <xdr:rowOff>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52400"/>
          <a:ext cx="904874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66674</xdr:rowOff>
    </xdr:from>
    <xdr:to>
      <xdr:col>2</xdr:col>
      <xdr:colOff>904875</xdr:colOff>
      <xdr:row>4</xdr:row>
      <xdr:rowOff>114299</xdr:rowOff>
    </xdr:to>
    <xdr:pic>
      <xdr:nvPicPr>
        <xdr:cNvPr id="3" name="Imagen 1" descr="LOGO NUEV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4"/>
          <a:ext cx="9810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69"/>
  <sheetViews>
    <sheetView topLeftCell="C3" zoomScale="106" zoomScaleNormal="106" workbookViewId="0">
      <selection activeCell="C141" sqref="C141"/>
    </sheetView>
  </sheetViews>
  <sheetFormatPr baseColWidth="10" defaultColWidth="11.42578125" defaultRowHeight="15" x14ac:dyDescent="0.25"/>
  <cols>
    <col min="1" max="1" width="3.85546875" hidden="1" customWidth="1"/>
    <col min="2" max="2" width="6.28515625" hidden="1" customWidth="1"/>
    <col min="3" max="3" width="47.28515625" customWidth="1"/>
    <col min="4" max="4" width="15.85546875" customWidth="1"/>
    <col min="5" max="5" width="5.85546875" customWidth="1"/>
    <col min="6" max="6" width="13" customWidth="1"/>
    <col min="7" max="7" width="15.140625" customWidth="1"/>
    <col min="8" max="8" width="5.7109375" customWidth="1"/>
    <col min="9" max="9" width="37" customWidth="1"/>
    <col min="10" max="10" width="13.7109375" customWidth="1"/>
    <col min="11" max="11" width="13.28515625" customWidth="1"/>
    <col min="12" max="12" width="13" customWidth="1"/>
    <col min="13" max="13" width="13.28515625" customWidth="1"/>
    <col min="14" max="14" width="13.7109375" customWidth="1"/>
    <col min="15" max="15" width="13" customWidth="1"/>
    <col min="16" max="16" width="12.5703125" customWidth="1"/>
    <col min="17" max="17" width="12" bestFit="1" customWidth="1"/>
    <col min="20" max="20" width="12.5703125" customWidth="1"/>
    <col min="21" max="21" width="13.42578125" customWidth="1"/>
    <col min="22" max="22" width="12.7109375" customWidth="1"/>
    <col min="23" max="23" width="13.85546875" customWidth="1"/>
  </cols>
  <sheetData>
    <row r="1" spans="1:49" hidden="1" x14ac:dyDescent="0.25">
      <c r="A1" s="1"/>
      <c r="B1" s="2"/>
      <c r="C1" s="3" t="s">
        <v>0</v>
      </c>
      <c r="D1" s="4">
        <f>SUM(D12:D148)</f>
        <v>0</v>
      </c>
      <c r="E1" s="3"/>
      <c r="F1" s="4">
        <f>SUM(F12:F148)</f>
        <v>0</v>
      </c>
      <c r="H1" s="5"/>
      <c r="I1" s="6" t="s">
        <v>1</v>
      </c>
      <c r="J1" s="4">
        <f t="shared" ref="J1:Q1" si="0">SUM(J12:J150)</f>
        <v>-26180705</v>
      </c>
      <c r="K1" s="4">
        <f t="shared" si="0"/>
        <v>2427417</v>
      </c>
      <c r="L1" s="4">
        <f t="shared" si="0"/>
        <v>-3370330</v>
      </c>
      <c r="M1" s="4">
        <f t="shared" si="0"/>
        <v>-1780474</v>
      </c>
      <c r="N1" s="4">
        <f t="shared" si="0"/>
        <v>-6994158</v>
      </c>
      <c r="O1" s="4">
        <f t="shared" si="0"/>
        <v>13603397</v>
      </c>
      <c r="P1" s="4">
        <f t="shared" si="0"/>
        <v>-7340210</v>
      </c>
      <c r="Q1" s="4">
        <f t="shared" si="0"/>
        <v>-4608626</v>
      </c>
      <c r="R1" s="5"/>
      <c r="S1" s="4">
        <f>SUM(N1:R1)</f>
        <v>-5339597</v>
      </c>
      <c r="T1" s="4">
        <f>SUM(T12:T150)</f>
        <v>64064787</v>
      </c>
      <c r="U1" s="4">
        <f>SUM(U12:U150)</f>
        <v>-29629089</v>
      </c>
      <c r="V1" s="4">
        <f>SUM(V12:V150)</f>
        <v>-7688178</v>
      </c>
      <c r="W1" s="4">
        <f>SUM(W12:W150)</f>
        <v>-11440667</v>
      </c>
      <c r="X1" s="4">
        <f>SUM(X12:X150)</f>
        <v>-107988</v>
      </c>
      <c r="Y1" s="5"/>
      <c r="Z1" s="4">
        <f>+O1+P1-N1</f>
        <v>13257345</v>
      </c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hidden="1" x14ac:dyDescent="0.25">
      <c r="A2" s="1"/>
      <c r="B2" s="2"/>
      <c r="C2" s="3"/>
      <c r="D2" s="7">
        <f>+SUBTOTAL(9,D12:D151)</f>
        <v>-12575392</v>
      </c>
      <c r="E2" s="3"/>
      <c r="F2" s="7">
        <f>+SUBTOTAL(9,F12:F151)</f>
        <v>-15118671</v>
      </c>
      <c r="H2" s="5"/>
      <c r="I2" s="5"/>
      <c r="J2" s="5"/>
      <c r="K2" s="5"/>
      <c r="L2" s="4">
        <f>+L1-K1</f>
        <v>-5797747</v>
      </c>
      <c r="M2" s="5"/>
      <c r="N2" s="5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x14ac:dyDescent="0.25">
      <c r="A3" s="1"/>
      <c r="B3" s="2"/>
      <c r="C3" s="5"/>
      <c r="D3" s="4"/>
      <c r="E3" s="5"/>
      <c r="F3" s="4"/>
      <c r="H3" s="5"/>
      <c r="I3" s="5"/>
      <c r="J3" s="5"/>
      <c r="K3" s="5"/>
      <c r="L3" s="4"/>
      <c r="M3" s="4"/>
      <c r="N3" s="5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ht="15.75" x14ac:dyDescent="0.25">
      <c r="A4" s="1"/>
      <c r="C4" s="237" t="s">
        <v>263</v>
      </c>
      <c r="D4" s="237"/>
      <c r="E4" s="237"/>
      <c r="F4" s="237"/>
      <c r="H4" s="5"/>
      <c r="I4" s="237" t="s">
        <v>263</v>
      </c>
      <c r="J4" s="237"/>
      <c r="K4" s="237"/>
      <c r="L4" s="237"/>
      <c r="M4" s="5"/>
      <c r="N4" s="5"/>
      <c r="O4" s="4"/>
      <c r="P4" s="5"/>
      <c r="Q4" s="5"/>
      <c r="R4" s="5"/>
      <c r="S4" s="238" t="s">
        <v>2</v>
      </c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ht="15.75" x14ac:dyDescent="0.25">
      <c r="A5" s="1"/>
      <c r="B5" s="8"/>
      <c r="C5" s="237" t="s">
        <v>3</v>
      </c>
      <c r="D5" s="237"/>
      <c r="E5" s="237"/>
      <c r="F5" s="237"/>
      <c r="H5" s="5"/>
      <c r="I5" s="237" t="s">
        <v>4</v>
      </c>
      <c r="J5" s="237"/>
      <c r="K5" s="237"/>
      <c r="L5" s="237"/>
      <c r="M5" s="5"/>
      <c r="N5" s="5"/>
      <c r="O5" s="5"/>
      <c r="P5" s="5"/>
      <c r="Q5" s="5"/>
      <c r="R5" s="5"/>
      <c r="S5" s="23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ht="15.75" x14ac:dyDescent="0.25">
      <c r="A6" s="1"/>
      <c r="B6" s="8"/>
      <c r="C6" s="237" t="s">
        <v>347</v>
      </c>
      <c r="D6" s="237"/>
      <c r="E6" s="237"/>
      <c r="F6" s="237"/>
      <c r="H6" s="5"/>
      <c r="I6" s="237" t="s">
        <v>264</v>
      </c>
      <c r="J6" s="237"/>
      <c r="K6" s="237"/>
      <c r="L6" s="237"/>
      <c r="M6" s="5"/>
      <c r="N6" s="5"/>
      <c r="O6" s="5"/>
      <c r="P6" s="5"/>
      <c r="Q6" s="5"/>
      <c r="R6" s="5"/>
      <c r="S6" s="238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5.75" x14ac:dyDescent="0.25">
      <c r="A7" s="1"/>
      <c r="B7" s="8"/>
      <c r="C7" s="237" t="s">
        <v>5</v>
      </c>
      <c r="D7" s="237"/>
      <c r="E7" s="237"/>
      <c r="F7" s="237"/>
      <c r="H7" s="5"/>
      <c r="I7" s="237" t="s">
        <v>5</v>
      </c>
      <c r="J7" s="237"/>
      <c r="K7" s="237"/>
      <c r="L7" s="237"/>
      <c r="M7" s="5"/>
      <c r="N7" s="5"/>
      <c r="O7" s="5"/>
      <c r="P7" s="5"/>
      <c r="Q7" s="5"/>
      <c r="R7" s="5"/>
      <c r="S7" s="238"/>
      <c r="T7" s="235" t="s">
        <v>6</v>
      </c>
      <c r="U7" s="235"/>
      <c r="V7" s="235"/>
      <c r="W7" s="235"/>
      <c r="X7" s="23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x14ac:dyDescent="0.25">
      <c r="A8" s="1"/>
      <c r="B8" s="2"/>
      <c r="C8" s="5"/>
      <c r="D8" s="9"/>
      <c r="E8" s="4"/>
      <c r="F8" s="9"/>
      <c r="H8" s="5"/>
      <c r="I8" s="5"/>
      <c r="J8" s="10"/>
      <c r="K8" s="10"/>
      <c r="L8" s="10"/>
      <c r="M8" s="10"/>
      <c r="N8" s="11"/>
      <c r="O8" s="5"/>
      <c r="P8" s="5"/>
      <c r="Q8" s="5"/>
      <c r="R8" s="5"/>
      <c r="S8" s="238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ht="42.75" x14ac:dyDescent="0.25">
      <c r="A9" s="1"/>
      <c r="B9" s="2"/>
      <c r="C9" s="6"/>
      <c r="D9" s="5"/>
      <c r="E9" s="5"/>
      <c r="F9" s="12"/>
      <c r="H9" s="5"/>
      <c r="I9" s="5"/>
      <c r="J9" s="6" t="s">
        <v>7</v>
      </c>
      <c r="K9" s="236" t="s">
        <v>8</v>
      </c>
      <c r="L9" s="236"/>
      <c r="M9" s="6" t="s">
        <v>7</v>
      </c>
      <c r="N9" s="13" t="s">
        <v>9</v>
      </c>
      <c r="O9" s="14" t="s">
        <v>10</v>
      </c>
      <c r="P9" s="14" t="s">
        <v>10</v>
      </c>
      <c r="Q9" s="14" t="s">
        <v>10</v>
      </c>
      <c r="R9" s="13"/>
      <c r="S9" s="238"/>
      <c r="T9" s="14" t="s">
        <v>11</v>
      </c>
      <c r="U9" s="14" t="s">
        <v>12</v>
      </c>
      <c r="V9" s="14" t="s">
        <v>13</v>
      </c>
      <c r="W9" s="14" t="s">
        <v>14</v>
      </c>
      <c r="X9" s="14" t="s">
        <v>15</v>
      </c>
      <c r="Y9" s="13"/>
      <c r="Z9" s="13"/>
      <c r="AA9" s="13"/>
      <c r="AB9" s="13"/>
      <c r="AC9" s="13"/>
      <c r="AD9" s="13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ht="49.5" customHeight="1" x14ac:dyDescent="0.25">
      <c r="A10" s="6" t="s">
        <v>16</v>
      </c>
      <c r="B10" s="2"/>
      <c r="C10" s="15" t="s">
        <v>17</v>
      </c>
      <c r="D10" s="16">
        <v>2021</v>
      </c>
      <c r="E10" s="5"/>
      <c r="F10" s="16">
        <v>2020</v>
      </c>
      <c r="H10" s="17" t="s">
        <v>18</v>
      </c>
      <c r="I10" s="15" t="s">
        <v>19</v>
      </c>
      <c r="J10" s="18">
        <v>43465</v>
      </c>
      <c r="K10" s="19" t="s">
        <v>20</v>
      </c>
      <c r="L10" s="19" t="s">
        <v>21</v>
      </c>
      <c r="M10" s="18">
        <v>43100</v>
      </c>
      <c r="N10" s="13" t="s">
        <v>22</v>
      </c>
      <c r="O10" s="14" t="s">
        <v>23</v>
      </c>
      <c r="P10" s="14" t="s">
        <v>24</v>
      </c>
      <c r="Q10" s="14" t="s">
        <v>25</v>
      </c>
      <c r="R10" s="13"/>
      <c r="S10" s="13"/>
      <c r="T10" s="14" t="s">
        <v>26</v>
      </c>
      <c r="U10" s="14" t="s">
        <v>27</v>
      </c>
      <c r="V10" s="14" t="s">
        <v>28</v>
      </c>
      <c r="W10" s="14" t="s">
        <v>29</v>
      </c>
      <c r="X10" s="14" t="s">
        <v>30</v>
      </c>
      <c r="Y10" s="13"/>
      <c r="Z10" s="13"/>
      <c r="AA10" s="13"/>
      <c r="AB10" s="13"/>
      <c r="AC10" s="13"/>
      <c r="AD10" s="13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x14ac:dyDescent="0.25">
      <c r="A11" s="1" t="s">
        <v>31</v>
      </c>
      <c r="B11" s="2"/>
      <c r="C11" s="20" t="s">
        <v>32</v>
      </c>
      <c r="D11" s="16"/>
      <c r="E11" s="5"/>
      <c r="F11" s="211"/>
      <c r="G11" s="94"/>
      <c r="H11" s="5"/>
      <c r="I11" s="5"/>
      <c r="J11" s="21" t="s">
        <v>33</v>
      </c>
      <c r="K11" s="21" t="s">
        <v>34</v>
      </c>
      <c r="L11" s="21" t="s">
        <v>35</v>
      </c>
      <c r="M11" s="21" t="s">
        <v>36</v>
      </c>
      <c r="N11" s="22" t="s">
        <v>37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5">
      <c r="A12" s="23" t="s">
        <v>38</v>
      </c>
      <c r="B12" s="24" t="s">
        <v>38</v>
      </c>
      <c r="C12" s="25" t="s">
        <v>39</v>
      </c>
      <c r="D12" s="87">
        <v>400000</v>
      </c>
      <c r="E12" s="93"/>
      <c r="F12" s="26">
        <v>400000</v>
      </c>
      <c r="G12" s="93"/>
      <c r="H12" s="5"/>
      <c r="I12" s="5"/>
      <c r="J12" s="4">
        <f>+D11+D12</f>
        <v>400000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5">
      <c r="A13" s="23" t="s">
        <v>38</v>
      </c>
      <c r="B13" s="24" t="s">
        <v>38</v>
      </c>
      <c r="C13" s="25" t="s">
        <v>265</v>
      </c>
      <c r="D13" s="87">
        <v>537296</v>
      </c>
      <c r="E13" s="26"/>
      <c r="F13" s="26">
        <v>1268267</v>
      </c>
      <c r="G13" s="92"/>
      <c r="H13" s="5"/>
      <c r="I13" s="5" t="s">
        <v>40</v>
      </c>
      <c r="J13" s="4">
        <f>+D12+D13</f>
        <v>937296</v>
      </c>
      <c r="K13" s="5"/>
      <c r="L13" s="5"/>
      <c r="M13" s="4">
        <f>+F12+F13</f>
        <v>1668267</v>
      </c>
      <c r="N13" s="4">
        <f t="shared" ref="N13:N85" si="1">+J13+K13-L13-M13</f>
        <v>-730971</v>
      </c>
      <c r="O13" s="4"/>
      <c r="P13" s="4"/>
      <c r="Q13" s="4"/>
      <c r="R13" s="4"/>
      <c r="S13" s="4"/>
      <c r="T13" s="5"/>
      <c r="U13" s="5"/>
      <c r="V13" s="5"/>
      <c r="W13" s="5"/>
      <c r="X13" s="5"/>
      <c r="Y13" s="4">
        <f t="shared" ref="Y13:Y22" si="2">SUM(T13:X13)-O13</f>
        <v>0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x14ac:dyDescent="0.25">
      <c r="A14" s="23"/>
      <c r="B14" s="24"/>
      <c r="C14" s="25" t="s">
        <v>266</v>
      </c>
      <c r="D14" s="87">
        <v>8904258</v>
      </c>
      <c r="E14" s="26"/>
      <c r="F14" s="26">
        <v>1505322</v>
      </c>
      <c r="G14" s="92"/>
      <c r="H14" s="5"/>
      <c r="I14" s="5"/>
      <c r="J14" s="4"/>
      <c r="K14" s="5"/>
      <c r="L14" s="5"/>
      <c r="M14" s="4"/>
      <c r="N14" s="4"/>
      <c r="O14" s="4"/>
      <c r="P14" s="4"/>
      <c r="Q14" s="4"/>
      <c r="R14" s="4"/>
      <c r="S14" s="4"/>
      <c r="T14" s="5"/>
      <c r="U14" s="5"/>
      <c r="V14" s="5"/>
      <c r="W14" s="5"/>
      <c r="X14" s="5"/>
      <c r="Y14" s="4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x14ac:dyDescent="0.25">
      <c r="A15" s="206"/>
      <c r="B15" s="47"/>
      <c r="C15" s="36" t="s">
        <v>355</v>
      </c>
      <c r="D15" s="140">
        <v>90850</v>
      </c>
      <c r="E15" s="4"/>
      <c r="F15" s="93">
        <v>0</v>
      </c>
      <c r="G15" s="5"/>
      <c r="H15" s="36"/>
      <c r="I15" s="55"/>
      <c r="J15" s="36"/>
      <c r="K15" s="36"/>
      <c r="L15" s="55"/>
      <c r="M15" s="55"/>
      <c r="N15" s="55"/>
      <c r="O15" s="55"/>
      <c r="P15" s="55"/>
      <c r="Q15" s="55"/>
      <c r="R15" s="55"/>
      <c r="S15" s="36"/>
      <c r="T15" s="36"/>
      <c r="U15" s="36"/>
      <c r="V15" s="36"/>
      <c r="W15" s="36"/>
      <c r="X15" s="55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</row>
    <row r="16" spans="1:49" x14ac:dyDescent="0.25">
      <c r="A16" s="23"/>
      <c r="B16" s="24"/>
      <c r="C16" s="25" t="s">
        <v>378</v>
      </c>
      <c r="D16" s="87">
        <v>12178783</v>
      </c>
      <c r="E16" s="26"/>
      <c r="F16" s="87">
        <v>275152</v>
      </c>
      <c r="G16" s="26"/>
      <c r="H16" s="5"/>
      <c r="I16" s="5"/>
      <c r="J16" s="4"/>
      <c r="K16" s="5"/>
      <c r="L16" s="5"/>
      <c r="M16" s="4"/>
      <c r="N16" s="4"/>
      <c r="O16" s="4"/>
      <c r="P16" s="4"/>
      <c r="Q16" s="4"/>
      <c r="R16" s="4"/>
      <c r="S16" s="4"/>
      <c r="T16" s="5"/>
      <c r="U16" s="5"/>
      <c r="V16" s="5"/>
      <c r="W16" s="5"/>
      <c r="X16" s="5"/>
      <c r="Y16" s="4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x14ac:dyDescent="0.25">
      <c r="A17" s="23"/>
      <c r="B17" s="24"/>
      <c r="C17" s="25" t="s">
        <v>314</v>
      </c>
      <c r="D17" s="87">
        <v>4921425</v>
      </c>
      <c r="E17" s="26"/>
      <c r="F17" s="87">
        <v>0</v>
      </c>
      <c r="G17" s="26"/>
      <c r="H17" s="5"/>
      <c r="I17" s="5"/>
      <c r="J17" s="4"/>
      <c r="K17" s="5"/>
      <c r="L17" s="5"/>
      <c r="M17" s="4"/>
      <c r="N17" s="4"/>
      <c r="O17" s="4"/>
      <c r="P17" s="4"/>
      <c r="Q17" s="4"/>
      <c r="R17" s="4"/>
      <c r="S17" s="4"/>
      <c r="T17" s="5"/>
      <c r="U17" s="5"/>
      <c r="V17" s="5"/>
      <c r="W17" s="5"/>
      <c r="X17" s="5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5">
      <c r="A18" s="23" t="s">
        <v>41</v>
      </c>
      <c r="B18" s="24"/>
      <c r="C18" s="25" t="s">
        <v>42</v>
      </c>
      <c r="D18" s="87">
        <v>1496267</v>
      </c>
      <c r="E18" s="26"/>
      <c r="F18" s="87">
        <v>1705175</v>
      </c>
      <c r="G18" s="93"/>
      <c r="H18" s="5" t="s">
        <v>43</v>
      </c>
      <c r="I18" s="5" t="str">
        <f>+C18</f>
        <v>Material gastable</v>
      </c>
      <c r="J18" s="4">
        <f>+D18</f>
        <v>1496267</v>
      </c>
      <c r="K18" s="5"/>
      <c r="L18" s="5"/>
      <c r="M18" s="4">
        <f t="shared" ref="M18:M25" si="3">+F18</f>
        <v>1705175</v>
      </c>
      <c r="N18" s="4">
        <f t="shared" si="1"/>
        <v>-208908</v>
      </c>
      <c r="O18" s="4">
        <f>-N18</f>
        <v>208908</v>
      </c>
      <c r="P18" s="4"/>
      <c r="Q18" s="4"/>
      <c r="R18" s="5"/>
      <c r="S18" s="4">
        <f t="shared" ref="S18:S78" si="4">SUM(N18:R18)</f>
        <v>0</v>
      </c>
      <c r="T18" s="5"/>
      <c r="U18" s="5"/>
      <c r="V18" s="5"/>
      <c r="W18" s="4">
        <f>+O18</f>
        <v>208908</v>
      </c>
      <c r="X18" s="5"/>
      <c r="Y18" s="4">
        <f t="shared" si="2"/>
        <v>0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5">
      <c r="A19" s="23" t="s">
        <v>44</v>
      </c>
      <c r="B19" s="24"/>
      <c r="C19" s="25" t="s">
        <v>316</v>
      </c>
      <c r="D19" s="87">
        <v>680368</v>
      </c>
      <c r="E19" s="93"/>
      <c r="F19" s="87">
        <v>452661</v>
      </c>
      <c r="G19" s="93"/>
      <c r="H19" s="5"/>
      <c r="I19" s="5"/>
      <c r="J19" s="4"/>
      <c r="K19" s="5"/>
      <c r="L19" s="5"/>
      <c r="M19" s="4">
        <f t="shared" si="3"/>
        <v>452661</v>
      </c>
      <c r="N19" s="4">
        <f t="shared" si="1"/>
        <v>-452661</v>
      </c>
      <c r="O19" s="4">
        <f>-N19</f>
        <v>452661</v>
      </c>
      <c r="P19" s="4"/>
      <c r="Q19" s="4"/>
      <c r="R19" s="5"/>
      <c r="S19" s="4">
        <f t="shared" ref="S19" si="5">SUM(N19:R19)</f>
        <v>0</v>
      </c>
      <c r="T19" s="5"/>
      <c r="U19" s="5"/>
      <c r="V19" s="5"/>
      <c r="W19" s="4">
        <f>+O19</f>
        <v>452661</v>
      </c>
      <c r="X19" s="5"/>
      <c r="Y19" s="4">
        <f t="shared" si="2"/>
        <v>0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s="210" customFormat="1" x14ac:dyDescent="0.25">
      <c r="A20" s="23"/>
      <c r="B20" s="24"/>
      <c r="C20" s="36" t="s">
        <v>367</v>
      </c>
      <c r="D20" s="140">
        <v>-194979</v>
      </c>
      <c r="E20" s="92"/>
      <c r="F20" s="87">
        <v>0</v>
      </c>
      <c r="G20" s="93"/>
      <c r="H20" s="5"/>
      <c r="I20" s="5"/>
      <c r="J20" s="4"/>
      <c r="K20" s="5"/>
      <c r="L20" s="5"/>
      <c r="M20" s="4"/>
      <c r="N20" s="4"/>
      <c r="O20" s="4"/>
      <c r="P20" s="4"/>
      <c r="Q20" s="4"/>
      <c r="R20" s="5"/>
      <c r="S20" s="4"/>
      <c r="T20" s="5"/>
      <c r="U20" s="5"/>
      <c r="V20" s="5"/>
      <c r="W20" s="4"/>
      <c r="X20" s="5"/>
      <c r="Y20" s="4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5">
      <c r="A21" s="23" t="s">
        <v>45</v>
      </c>
      <c r="B21" s="24"/>
      <c r="C21" s="25" t="s">
        <v>46</v>
      </c>
      <c r="D21" s="87">
        <v>83947398</v>
      </c>
      <c r="E21" s="26"/>
      <c r="F21" s="87">
        <v>84012884</v>
      </c>
      <c r="G21" s="26"/>
      <c r="H21" s="5" t="s">
        <v>47</v>
      </c>
      <c r="I21" s="5" t="str">
        <f t="shared" ref="I21:J25" si="6">+C21</f>
        <v>Mobiliarios y equipos de oficina</v>
      </c>
      <c r="J21" s="4">
        <f t="shared" si="6"/>
        <v>83947398</v>
      </c>
      <c r="K21" s="4">
        <f>1983796+540000</f>
        <v>2523796</v>
      </c>
      <c r="L21" s="4"/>
      <c r="M21" s="4">
        <f t="shared" si="3"/>
        <v>84012884</v>
      </c>
      <c r="N21" s="4">
        <f t="shared" si="1"/>
        <v>2458310</v>
      </c>
      <c r="O21" s="4"/>
      <c r="P21" s="4">
        <f>-N21</f>
        <v>-2458310</v>
      </c>
      <c r="Q21" s="4"/>
      <c r="R21" s="5"/>
      <c r="S21" s="4">
        <f t="shared" si="4"/>
        <v>0</v>
      </c>
      <c r="T21" s="5"/>
      <c r="U21" s="5"/>
      <c r="V21" s="5"/>
      <c r="W21" s="5"/>
      <c r="X21" s="5"/>
      <c r="Y21" s="4">
        <f t="shared" si="2"/>
        <v>0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5">
      <c r="A22" s="23" t="s">
        <v>45</v>
      </c>
      <c r="B22" s="24"/>
      <c r="C22" s="25" t="s">
        <v>48</v>
      </c>
      <c r="D22" s="87">
        <v>-25015216</v>
      </c>
      <c r="E22" s="26"/>
      <c r="F22" s="87">
        <v>-21979735</v>
      </c>
      <c r="G22" s="93"/>
      <c r="H22" s="5"/>
      <c r="I22" s="5" t="str">
        <f t="shared" si="6"/>
        <v>Depreciación acumulada</v>
      </c>
      <c r="J22" s="4">
        <f t="shared" si="6"/>
        <v>-25015216</v>
      </c>
      <c r="K22" s="4">
        <v>5576912</v>
      </c>
      <c r="L22" s="27">
        <v>2268157</v>
      </c>
      <c r="M22" s="4">
        <f t="shared" si="3"/>
        <v>-21979735</v>
      </c>
      <c r="N22" s="4">
        <f>+J22+K22-L22-M22</f>
        <v>273274</v>
      </c>
      <c r="O22" s="5"/>
      <c r="P22" s="4">
        <f>-N22</f>
        <v>-273274</v>
      </c>
      <c r="Q22" s="4"/>
      <c r="R22" s="5"/>
      <c r="S22" s="4">
        <f>SUM(N22:R22)</f>
        <v>0</v>
      </c>
      <c r="T22" s="5"/>
      <c r="U22" s="5"/>
      <c r="V22" s="5"/>
      <c r="W22" s="5"/>
      <c r="X22" s="5"/>
      <c r="Y22" s="4">
        <f t="shared" si="2"/>
        <v>0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5">
      <c r="A23" s="23" t="s">
        <v>49</v>
      </c>
      <c r="B23" s="24"/>
      <c r="C23" s="25" t="s">
        <v>50</v>
      </c>
      <c r="D23" s="87">
        <v>447187</v>
      </c>
      <c r="E23" s="26"/>
      <c r="F23" s="87">
        <v>9681</v>
      </c>
      <c r="G23" s="26"/>
      <c r="H23" s="5" t="s">
        <v>47</v>
      </c>
      <c r="I23" s="5" t="str">
        <f t="shared" si="6"/>
        <v>Intangibles</v>
      </c>
      <c r="J23" s="4">
        <f t="shared" si="6"/>
        <v>447187</v>
      </c>
      <c r="K23" s="4">
        <v>5477112</v>
      </c>
      <c r="L23" s="4"/>
      <c r="M23" s="4">
        <f t="shared" si="3"/>
        <v>9681</v>
      </c>
      <c r="N23" s="4">
        <f t="shared" ref="N23:N24" si="7">+J23+K23-L23-M23</f>
        <v>5914618</v>
      </c>
      <c r="O23" s="5"/>
      <c r="P23" s="4">
        <f>-N23</f>
        <v>-5914618</v>
      </c>
      <c r="Q23" s="5"/>
      <c r="R23" s="5"/>
      <c r="S23" s="4">
        <f>SUM(N23:R23)</f>
        <v>0</v>
      </c>
      <c r="T23" s="5"/>
      <c r="U23" s="5"/>
      <c r="V23" s="5"/>
      <c r="W23" s="5"/>
      <c r="X23" s="5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5">
      <c r="A24" s="23" t="s">
        <v>49</v>
      </c>
      <c r="B24" s="24"/>
      <c r="C24" s="25" t="s">
        <v>51</v>
      </c>
      <c r="D24" s="87">
        <v>-175867</v>
      </c>
      <c r="E24" s="26"/>
      <c r="F24" s="87">
        <v>0</v>
      </c>
      <c r="G24" s="92"/>
      <c r="H24" s="5"/>
      <c r="I24" s="5" t="str">
        <f t="shared" si="6"/>
        <v>Amortización</v>
      </c>
      <c r="J24" s="4">
        <f t="shared" si="6"/>
        <v>-175867</v>
      </c>
      <c r="K24" s="4">
        <v>1011668</v>
      </c>
      <c r="L24" s="4">
        <v>2141793</v>
      </c>
      <c r="M24" s="4">
        <f t="shared" si="3"/>
        <v>0</v>
      </c>
      <c r="N24" s="4">
        <f t="shared" si="7"/>
        <v>-1305992</v>
      </c>
      <c r="O24" s="5"/>
      <c r="P24" s="4">
        <f>-N24</f>
        <v>1305992</v>
      </c>
      <c r="Q24" s="4">
        <f>+P23+P24</f>
        <v>-4608626</v>
      </c>
      <c r="R24" s="5"/>
      <c r="S24" s="4">
        <f>SUM(N24:R24)</f>
        <v>-4608626</v>
      </c>
      <c r="T24" s="5"/>
      <c r="U24" s="5"/>
      <c r="V24" s="5"/>
      <c r="W24" s="5"/>
      <c r="X24" s="5"/>
      <c r="Y24" s="4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5">
      <c r="A25" s="23"/>
      <c r="B25" s="24"/>
      <c r="C25" s="25" t="s">
        <v>281</v>
      </c>
      <c r="D25" s="217">
        <v>0</v>
      </c>
      <c r="E25" s="26"/>
      <c r="F25" s="217">
        <v>12008326</v>
      </c>
      <c r="G25" s="92"/>
      <c r="H25" s="5"/>
      <c r="I25" s="5"/>
      <c r="J25" s="4">
        <f t="shared" si="6"/>
        <v>0</v>
      </c>
      <c r="K25" s="4"/>
      <c r="L25" s="4"/>
      <c r="M25" s="4">
        <f t="shared" si="3"/>
        <v>12008326</v>
      </c>
      <c r="N25" s="4"/>
      <c r="O25" s="5"/>
      <c r="P25" s="4"/>
      <c r="Q25" s="5"/>
      <c r="R25" s="5"/>
      <c r="S25" s="4"/>
      <c r="T25" s="5"/>
      <c r="U25" s="5"/>
      <c r="V25" s="5"/>
      <c r="W25" s="5"/>
      <c r="X25" s="5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5">
      <c r="A26" s="23" t="s">
        <v>31</v>
      </c>
      <c r="B26" s="24"/>
      <c r="C26" s="20" t="s">
        <v>52</v>
      </c>
      <c r="D26" s="178"/>
      <c r="E26" s="26"/>
      <c r="F26" s="87"/>
      <c r="G26" s="92"/>
      <c r="H26" s="5"/>
      <c r="I26" s="5"/>
      <c r="J26" s="4"/>
      <c r="K26" s="4"/>
      <c r="L26" s="4"/>
      <c r="M26" s="4"/>
      <c r="N26" s="4"/>
      <c r="O26" s="5"/>
      <c r="P26" s="4"/>
      <c r="Q26" s="5"/>
      <c r="R26" s="5"/>
      <c r="S26" s="4"/>
      <c r="T26" s="5"/>
      <c r="U26" s="5"/>
      <c r="V26" s="5"/>
      <c r="W26" s="5"/>
      <c r="X26" s="5"/>
      <c r="Y26" s="4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5">
      <c r="A27" s="23" t="s">
        <v>53</v>
      </c>
      <c r="B27" s="24"/>
      <c r="C27" s="25" t="s">
        <v>54</v>
      </c>
      <c r="D27" s="87">
        <v>-2886833</v>
      </c>
      <c r="E27" s="26"/>
      <c r="F27" s="87">
        <v>-2877866</v>
      </c>
      <c r="G27" s="26"/>
      <c r="H27" s="5" t="s">
        <v>43</v>
      </c>
      <c r="I27" s="5" t="str">
        <f>+C27</f>
        <v>Cuentas por pagar</v>
      </c>
      <c r="J27" s="4">
        <f>+D27</f>
        <v>-2886833</v>
      </c>
      <c r="K27" s="4"/>
      <c r="L27" s="4"/>
      <c r="M27" s="4">
        <f>+F27</f>
        <v>-2877866</v>
      </c>
      <c r="N27" s="4">
        <f t="shared" si="1"/>
        <v>-8967</v>
      </c>
      <c r="O27" s="4">
        <f>-N27</f>
        <v>8967</v>
      </c>
      <c r="P27" s="4"/>
      <c r="Q27" s="4"/>
      <c r="R27" s="5"/>
      <c r="S27" s="4">
        <f t="shared" si="4"/>
        <v>0</v>
      </c>
      <c r="T27" s="5"/>
      <c r="U27" s="5"/>
      <c r="V27" s="5"/>
      <c r="W27" s="4">
        <f>+O27</f>
        <v>8967</v>
      </c>
      <c r="X27" s="5"/>
      <c r="Y27" s="4">
        <f>SUM(T27:X27)-O27</f>
        <v>0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x14ac:dyDescent="0.25">
      <c r="A28" s="23" t="s">
        <v>55</v>
      </c>
      <c r="B28" s="24"/>
      <c r="C28" s="25" t="s">
        <v>56</v>
      </c>
      <c r="D28" s="87">
        <v>-145847</v>
      </c>
      <c r="E28" s="26"/>
      <c r="F28" s="87">
        <v>-15360</v>
      </c>
      <c r="G28" s="93"/>
      <c r="H28" s="5"/>
      <c r="I28" s="5" t="str">
        <f>+C28</f>
        <v>Retenciones y acumulaciones por pagar</v>
      </c>
      <c r="J28" s="4">
        <f>+D28</f>
        <v>-145847</v>
      </c>
      <c r="K28" s="4"/>
      <c r="L28" s="4"/>
      <c r="M28" s="4">
        <f>+F28</f>
        <v>-15360</v>
      </c>
      <c r="N28" s="4">
        <f t="shared" si="1"/>
        <v>-130487</v>
      </c>
      <c r="O28" s="4">
        <f>-N28</f>
        <v>130487</v>
      </c>
      <c r="P28" s="4"/>
      <c r="Q28" s="4"/>
      <c r="R28" s="5"/>
      <c r="S28" s="4">
        <f t="shared" si="4"/>
        <v>0</v>
      </c>
      <c r="T28" s="5"/>
      <c r="U28" s="5"/>
      <c r="V28" s="5"/>
      <c r="W28" s="5"/>
      <c r="X28" s="5"/>
      <c r="Y28" s="4">
        <f>SUM(T28:X28)-O28</f>
        <v>-130487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5">
      <c r="A29" s="23"/>
      <c r="B29" s="24"/>
      <c r="C29" s="25"/>
      <c r="D29" s="178"/>
      <c r="E29" s="26"/>
      <c r="F29" s="87"/>
      <c r="G29" s="92"/>
      <c r="H29" s="5"/>
      <c r="I29" s="5"/>
      <c r="J29" s="4"/>
      <c r="K29" s="4"/>
      <c r="L29" s="4"/>
      <c r="M29" s="4"/>
      <c r="N29" s="4"/>
      <c r="O29" s="4"/>
      <c r="P29" s="4"/>
      <c r="Q29" s="4"/>
      <c r="R29" s="5"/>
      <c r="S29" s="4"/>
      <c r="T29" s="5"/>
      <c r="U29" s="5"/>
      <c r="V29" s="5"/>
      <c r="W29" s="5"/>
      <c r="X29" s="5"/>
      <c r="Y29" s="4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5">
      <c r="A30" s="23" t="s">
        <v>31</v>
      </c>
      <c r="B30" s="24"/>
      <c r="C30" s="20" t="s">
        <v>57</v>
      </c>
      <c r="D30" s="178"/>
      <c r="E30" s="26"/>
      <c r="F30" s="87"/>
      <c r="G30" s="92"/>
      <c r="H30" s="5"/>
      <c r="I30" s="5"/>
      <c r="J30" s="4"/>
      <c r="K30" s="4"/>
      <c r="L30" s="4"/>
      <c r="M30" s="4"/>
      <c r="N30" s="4"/>
      <c r="O30" s="4"/>
      <c r="P30" s="4"/>
      <c r="Q30" s="4"/>
      <c r="R30" s="5"/>
      <c r="S30" s="4"/>
      <c r="T30" s="5"/>
      <c r="U30" s="5"/>
      <c r="V30" s="5"/>
      <c r="W30" s="5"/>
      <c r="X30" s="5"/>
      <c r="Y30" s="4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5">
      <c r="A31" s="23" t="s">
        <v>58</v>
      </c>
      <c r="B31" s="24"/>
      <c r="C31" s="25" t="s">
        <v>59</v>
      </c>
      <c r="D31" s="87">
        <v>-72609698</v>
      </c>
      <c r="E31" s="26"/>
      <c r="F31" s="87">
        <v>-61645836</v>
      </c>
      <c r="G31" s="93"/>
      <c r="H31" s="5"/>
      <c r="I31" s="5" t="str">
        <f>+C31</f>
        <v>Resultado acumulado</v>
      </c>
      <c r="J31" s="4">
        <f>+D31+SUM(D36:D148)</f>
        <v>-85185090</v>
      </c>
      <c r="K31" s="4">
        <v>1953658</v>
      </c>
      <c r="L31" s="4">
        <f>-J150</f>
        <v>-17959818</v>
      </c>
      <c r="M31" s="4">
        <f>+F31+SUM(F36:F148)</f>
        <v>-76764507</v>
      </c>
      <c r="N31" s="4">
        <f>+J31+K31-L31-M31</f>
        <v>11492893</v>
      </c>
      <c r="O31" s="4">
        <f t="shared" ref="O31:O36" si="8">-N31</f>
        <v>-11492893</v>
      </c>
      <c r="P31" s="4"/>
      <c r="Q31" s="4"/>
      <c r="R31" s="5"/>
      <c r="S31" s="4">
        <f t="shared" si="4"/>
        <v>0</v>
      </c>
      <c r="T31" s="5"/>
      <c r="U31" s="5"/>
      <c r="V31" s="5"/>
      <c r="W31" s="4">
        <f>+O31</f>
        <v>-11492893</v>
      </c>
      <c r="X31" s="5"/>
      <c r="Y31" s="4">
        <f>SUM(T31:X31)-O31</f>
        <v>0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5">
      <c r="A32" s="23"/>
      <c r="B32" s="24"/>
      <c r="C32" s="25"/>
      <c r="D32" s="178"/>
      <c r="E32" s="26"/>
      <c r="F32" s="87"/>
      <c r="G32" s="93"/>
      <c r="H32" s="5"/>
      <c r="I32" s="5"/>
      <c r="J32" s="4"/>
      <c r="K32" s="4"/>
      <c r="L32" s="4"/>
      <c r="M32" s="4"/>
      <c r="N32" s="4"/>
      <c r="O32" s="4"/>
      <c r="P32" s="4"/>
      <c r="Q32" s="4"/>
      <c r="R32" s="5"/>
      <c r="S32" s="4"/>
      <c r="T32" s="5"/>
      <c r="U32" s="5"/>
      <c r="V32" s="5"/>
      <c r="W32" s="5"/>
      <c r="X32" s="5"/>
      <c r="Y32" s="4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5">
      <c r="A33" s="28"/>
      <c r="B33" s="24"/>
      <c r="C33" s="29" t="s">
        <v>62</v>
      </c>
      <c r="D33" s="122">
        <v>0</v>
      </c>
      <c r="E33" s="31"/>
      <c r="F33" s="140">
        <v>0</v>
      </c>
      <c r="G33" s="29"/>
      <c r="H33" s="29"/>
      <c r="I33" s="9"/>
      <c r="J33" s="9"/>
      <c r="K33" s="9"/>
      <c r="L33" s="29"/>
      <c r="M33" s="9"/>
      <c r="N33" s="9"/>
      <c r="O33" s="9"/>
      <c r="P33" s="9"/>
      <c r="Q33" s="9"/>
      <c r="R33" s="29"/>
      <c r="S33" s="9"/>
      <c r="T33" s="29"/>
      <c r="U33" s="29"/>
      <c r="V33" s="29"/>
      <c r="W33" s="29"/>
      <c r="X33" s="29"/>
      <c r="Y33" s="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</row>
    <row r="34" spans="1:49" x14ac:dyDescent="0.25">
      <c r="A34" s="28"/>
      <c r="B34" s="24"/>
      <c r="C34" s="29"/>
      <c r="D34" s="205"/>
      <c r="E34" s="31"/>
      <c r="F34" s="30"/>
      <c r="G34" s="29"/>
      <c r="H34" s="29"/>
      <c r="I34" s="9"/>
      <c r="J34" s="9"/>
      <c r="K34" s="9"/>
      <c r="L34" s="29"/>
      <c r="M34" s="9"/>
      <c r="N34" s="9"/>
      <c r="O34" s="9"/>
      <c r="P34" s="9"/>
      <c r="Q34" s="9"/>
      <c r="R34" s="29"/>
      <c r="S34" s="9"/>
      <c r="T34" s="29"/>
      <c r="U34" s="29"/>
      <c r="V34" s="29"/>
      <c r="W34" s="29"/>
      <c r="X34" s="29"/>
      <c r="Y34" s="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</row>
    <row r="35" spans="1:49" x14ac:dyDescent="0.25">
      <c r="A35" s="32" t="s">
        <v>31</v>
      </c>
      <c r="B35" s="24"/>
      <c r="C35" s="20" t="s">
        <v>63</v>
      </c>
      <c r="D35" s="205"/>
      <c r="E35" s="31"/>
      <c r="F35" s="30"/>
      <c r="G35" s="29"/>
      <c r="H35" s="29"/>
      <c r="I35" s="29"/>
      <c r="J35" s="9"/>
      <c r="K35" s="29"/>
      <c r="L35" s="29"/>
      <c r="M35" s="9"/>
      <c r="N35" s="9">
        <f t="shared" si="1"/>
        <v>0</v>
      </c>
      <c r="O35" s="9">
        <f t="shared" si="8"/>
        <v>0</v>
      </c>
      <c r="P35" s="9"/>
      <c r="Q35" s="9"/>
      <c r="R35" s="29"/>
      <c r="S35" s="9">
        <f t="shared" si="4"/>
        <v>0</v>
      </c>
      <c r="T35" s="29"/>
      <c r="U35" s="29"/>
      <c r="V35" s="29"/>
      <c r="W35" s="29"/>
      <c r="X35" s="29"/>
      <c r="Y35" s="9">
        <f t="shared" ref="Y35:Y55" si="9">SUM(T35:X35)-O35</f>
        <v>0</v>
      </c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</row>
    <row r="36" spans="1:49" x14ac:dyDescent="0.25">
      <c r="A36" s="23" t="s">
        <v>64</v>
      </c>
      <c r="B36" s="24"/>
      <c r="C36" s="33" t="s">
        <v>65</v>
      </c>
      <c r="D36" s="87">
        <v>-64064787</v>
      </c>
      <c r="E36" s="26"/>
      <c r="F36" s="87">
        <v>-61718816</v>
      </c>
      <c r="G36" s="93"/>
      <c r="H36" s="5" t="s">
        <v>43</v>
      </c>
      <c r="I36" s="5" t="str">
        <f>+C36</f>
        <v>Ingresos</v>
      </c>
      <c r="J36" s="4">
        <f>+D36</f>
        <v>-64064787</v>
      </c>
      <c r="K36" s="5"/>
      <c r="L36" s="5"/>
      <c r="M36" s="4"/>
      <c r="N36" s="4">
        <f t="shared" si="1"/>
        <v>-64064787</v>
      </c>
      <c r="O36" s="4">
        <f t="shared" si="8"/>
        <v>64064787</v>
      </c>
      <c r="P36" s="4"/>
      <c r="Q36" s="4"/>
      <c r="R36" s="5"/>
      <c r="S36" s="4">
        <f t="shared" si="4"/>
        <v>0</v>
      </c>
      <c r="T36" s="4">
        <f>-N36</f>
        <v>64064787</v>
      </c>
      <c r="U36" s="5"/>
      <c r="V36" s="5"/>
      <c r="W36" s="5"/>
      <c r="X36" s="5"/>
      <c r="Y36" s="4">
        <f t="shared" si="9"/>
        <v>0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x14ac:dyDescent="0.25">
      <c r="A37" s="32"/>
      <c r="B37" s="24"/>
      <c r="C37" s="29"/>
      <c r="D37" s="205"/>
      <c r="E37" s="31"/>
      <c r="F37" s="30"/>
      <c r="G37" s="9"/>
      <c r="H37" s="29"/>
      <c r="I37" s="29"/>
      <c r="J37" s="9"/>
      <c r="K37" s="29"/>
      <c r="L37" s="29"/>
      <c r="M37" s="9"/>
      <c r="N37" s="9">
        <f t="shared" si="1"/>
        <v>0</v>
      </c>
      <c r="O37" s="9"/>
      <c r="P37" s="9"/>
      <c r="Q37" s="9"/>
      <c r="R37" s="29"/>
      <c r="S37" s="9">
        <f t="shared" si="4"/>
        <v>0</v>
      </c>
      <c r="T37" s="29"/>
      <c r="U37" s="29"/>
      <c r="V37" s="29"/>
      <c r="W37" s="29"/>
      <c r="X37" s="29"/>
      <c r="Y37" s="9">
        <f t="shared" si="9"/>
        <v>0</v>
      </c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</row>
    <row r="38" spans="1:49" x14ac:dyDescent="0.25">
      <c r="A38" s="32" t="s">
        <v>31</v>
      </c>
      <c r="B38" s="24"/>
      <c r="C38" s="20" t="s">
        <v>66</v>
      </c>
      <c r="D38" s="205"/>
      <c r="E38" s="31"/>
      <c r="F38" s="30"/>
      <c r="G38" s="29"/>
      <c r="H38" s="29"/>
      <c r="I38" s="29"/>
      <c r="J38" s="9"/>
      <c r="K38" s="29"/>
      <c r="L38" s="29"/>
      <c r="M38" s="9"/>
      <c r="N38" s="9">
        <f t="shared" si="1"/>
        <v>0</v>
      </c>
      <c r="O38" s="9"/>
      <c r="P38" s="9"/>
      <c r="Q38" s="9"/>
      <c r="R38" s="29"/>
      <c r="S38" s="9">
        <f t="shared" si="4"/>
        <v>0</v>
      </c>
      <c r="T38" s="29"/>
      <c r="U38" s="29"/>
      <c r="V38" s="29"/>
      <c r="W38" s="29"/>
      <c r="X38" s="29"/>
      <c r="Y38" s="9">
        <f t="shared" si="9"/>
        <v>0</v>
      </c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</row>
    <row r="39" spans="1:49" x14ac:dyDescent="0.25">
      <c r="A39" s="32"/>
      <c r="B39" s="24"/>
      <c r="C39" s="208" t="s">
        <v>67</v>
      </c>
      <c r="D39" s="9"/>
      <c r="E39" s="9"/>
      <c r="F39" s="9"/>
      <c r="G39" s="9"/>
      <c r="H39" s="29"/>
      <c r="I39" s="29"/>
      <c r="J39" s="9"/>
      <c r="K39" s="29"/>
      <c r="L39" s="29"/>
      <c r="M39" s="9"/>
      <c r="N39" s="9">
        <f t="shared" si="1"/>
        <v>0</v>
      </c>
      <c r="O39" s="9"/>
      <c r="P39" s="9"/>
      <c r="Q39" s="9"/>
      <c r="R39" s="29"/>
      <c r="S39" s="9">
        <f t="shared" si="4"/>
        <v>0</v>
      </c>
      <c r="T39" s="29"/>
      <c r="U39" s="29"/>
      <c r="V39" s="29"/>
      <c r="W39" s="29"/>
      <c r="X39" s="29"/>
      <c r="Y39" s="9">
        <f t="shared" si="9"/>
        <v>0</v>
      </c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</row>
    <row r="40" spans="1:49" x14ac:dyDescent="0.25">
      <c r="A40" s="32"/>
      <c r="B40" s="24"/>
      <c r="C40" s="208" t="s">
        <v>68</v>
      </c>
      <c r="D40" s="9"/>
      <c r="E40" s="31"/>
      <c r="F40" s="9"/>
      <c r="G40" s="29"/>
      <c r="H40" s="29"/>
      <c r="I40" s="29"/>
      <c r="J40" s="9"/>
      <c r="K40" s="29"/>
      <c r="L40" s="29"/>
      <c r="M40" s="9"/>
      <c r="N40" s="9">
        <f t="shared" si="1"/>
        <v>0</v>
      </c>
      <c r="O40" s="9"/>
      <c r="P40" s="9"/>
      <c r="Q40" s="9"/>
      <c r="R40" s="29"/>
      <c r="S40" s="9">
        <f t="shared" si="4"/>
        <v>0</v>
      </c>
      <c r="T40" s="29"/>
      <c r="U40" s="29"/>
      <c r="V40" s="29"/>
      <c r="W40" s="29"/>
      <c r="X40" s="29"/>
      <c r="Y40" s="9">
        <f t="shared" si="9"/>
        <v>0</v>
      </c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</row>
    <row r="41" spans="1:49" x14ac:dyDescent="0.25">
      <c r="A41" s="23" t="s">
        <v>69</v>
      </c>
      <c r="B41" s="24" t="s">
        <v>70</v>
      </c>
      <c r="C41" s="85" t="s">
        <v>71</v>
      </c>
      <c r="D41" s="26">
        <v>25479970</v>
      </c>
      <c r="E41" s="93"/>
      <c r="F41" s="26">
        <v>22126627</v>
      </c>
      <c r="G41" s="93"/>
      <c r="H41" s="5" t="s">
        <v>43</v>
      </c>
      <c r="I41" s="5" t="str">
        <f t="shared" ref="I41:J46" si="10">+C41</f>
        <v>Sueldos fijos</v>
      </c>
      <c r="J41" s="4">
        <f t="shared" si="10"/>
        <v>25479970</v>
      </c>
      <c r="K41" s="5"/>
      <c r="L41" s="5"/>
      <c r="M41" s="4"/>
      <c r="N41" s="4">
        <f t="shared" si="1"/>
        <v>25479970</v>
      </c>
      <c r="O41" s="4">
        <f t="shared" ref="O41:O96" si="11">-N41</f>
        <v>-25479970</v>
      </c>
      <c r="P41" s="4"/>
      <c r="Q41" s="4"/>
      <c r="R41" s="5"/>
      <c r="S41" s="4">
        <f t="shared" si="4"/>
        <v>0</v>
      </c>
      <c r="T41" s="5"/>
      <c r="U41" s="4">
        <f>+O41</f>
        <v>-25479970</v>
      </c>
      <c r="V41" s="4"/>
      <c r="W41" s="5"/>
      <c r="X41" s="5"/>
      <c r="Y41" s="4">
        <f t="shared" si="9"/>
        <v>0</v>
      </c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x14ac:dyDescent="0.25">
      <c r="A42" s="23" t="s">
        <v>69</v>
      </c>
      <c r="B42" s="24" t="s">
        <v>72</v>
      </c>
      <c r="C42" s="85" t="s">
        <v>73</v>
      </c>
      <c r="D42" s="26">
        <v>107647</v>
      </c>
      <c r="E42" s="26"/>
      <c r="F42" s="26">
        <v>2329027</v>
      </c>
      <c r="G42" s="26"/>
      <c r="H42" s="5" t="s">
        <v>43</v>
      </c>
      <c r="I42" s="5" t="str">
        <f t="shared" si="10"/>
        <v>Sueldos al personal contratado y/o igualado</v>
      </c>
      <c r="J42" s="4">
        <f t="shared" si="10"/>
        <v>107647</v>
      </c>
      <c r="K42" s="5"/>
      <c r="L42" s="5"/>
      <c r="M42" s="4"/>
      <c r="N42" s="4">
        <f t="shared" si="1"/>
        <v>107647</v>
      </c>
      <c r="O42" s="4">
        <f t="shared" si="11"/>
        <v>-107647</v>
      </c>
      <c r="P42" s="4"/>
      <c r="Q42" s="4"/>
      <c r="R42" s="5"/>
      <c r="S42" s="4">
        <f t="shared" si="4"/>
        <v>0</v>
      </c>
      <c r="T42" s="5"/>
      <c r="U42" s="4">
        <f t="shared" ref="U42:U50" si="12">+O42</f>
        <v>-107647</v>
      </c>
      <c r="V42" s="4"/>
      <c r="W42" s="5"/>
      <c r="X42" s="5"/>
      <c r="Y42" s="4">
        <f t="shared" si="9"/>
        <v>0</v>
      </c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x14ac:dyDescent="0.25">
      <c r="A43" s="23" t="s">
        <v>69</v>
      </c>
      <c r="B43" s="24" t="s">
        <v>49</v>
      </c>
      <c r="C43" s="85" t="s">
        <v>74</v>
      </c>
      <c r="D43" s="26">
        <v>60000</v>
      </c>
      <c r="E43" s="26"/>
      <c r="F43" s="26">
        <v>0</v>
      </c>
      <c r="G43" s="92"/>
      <c r="H43" s="5" t="s">
        <v>43</v>
      </c>
      <c r="I43" s="5" t="str">
        <f t="shared" si="10"/>
        <v>Sueldo anual no. 13</v>
      </c>
      <c r="J43" s="4">
        <f t="shared" si="10"/>
        <v>60000</v>
      </c>
      <c r="K43" s="5"/>
      <c r="L43" s="5"/>
      <c r="M43" s="4"/>
      <c r="N43" s="4">
        <f t="shared" si="1"/>
        <v>60000</v>
      </c>
      <c r="O43" s="4">
        <f t="shared" si="11"/>
        <v>-60000</v>
      </c>
      <c r="P43" s="4"/>
      <c r="Q43" s="4"/>
      <c r="R43" s="5"/>
      <c r="S43" s="4">
        <f t="shared" si="4"/>
        <v>0</v>
      </c>
      <c r="T43" s="5"/>
      <c r="U43" s="4">
        <f t="shared" si="12"/>
        <v>-60000</v>
      </c>
      <c r="V43" s="4"/>
      <c r="W43" s="5"/>
      <c r="X43" s="5"/>
      <c r="Y43" s="4">
        <f t="shared" si="9"/>
        <v>0</v>
      </c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x14ac:dyDescent="0.25">
      <c r="A44" s="23" t="s">
        <v>69</v>
      </c>
      <c r="B44" s="35" t="s">
        <v>75</v>
      </c>
      <c r="C44" s="5" t="s">
        <v>76</v>
      </c>
      <c r="D44" s="26">
        <v>1395470</v>
      </c>
      <c r="E44" s="26"/>
      <c r="F44" s="26">
        <v>753099</v>
      </c>
      <c r="G44" s="93"/>
      <c r="H44" s="5"/>
      <c r="I44" s="5" t="str">
        <f t="shared" si="10"/>
        <v>Prestaciones económicas</v>
      </c>
      <c r="J44" s="4">
        <f t="shared" si="10"/>
        <v>1395470</v>
      </c>
      <c r="K44" s="5"/>
      <c r="L44" s="5"/>
      <c r="M44" s="4"/>
      <c r="N44" s="4">
        <f t="shared" si="1"/>
        <v>1395470</v>
      </c>
      <c r="O44" s="4">
        <f t="shared" si="11"/>
        <v>-1395470</v>
      </c>
      <c r="P44" s="4"/>
      <c r="Q44" s="4"/>
      <c r="R44" s="5"/>
      <c r="S44" s="4">
        <f t="shared" si="4"/>
        <v>0</v>
      </c>
      <c r="T44" s="5"/>
      <c r="U44" s="4">
        <f t="shared" si="12"/>
        <v>-1395470</v>
      </c>
      <c r="V44" s="4"/>
      <c r="W44" s="5"/>
      <c r="X44" s="5"/>
      <c r="Y44" s="4">
        <f t="shared" si="9"/>
        <v>0</v>
      </c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x14ac:dyDescent="0.25">
      <c r="A45" s="23" t="s">
        <v>69</v>
      </c>
      <c r="B45" s="24" t="s">
        <v>77</v>
      </c>
      <c r="C45" s="85" t="s">
        <v>78</v>
      </c>
      <c r="D45" s="26">
        <v>0</v>
      </c>
      <c r="E45" s="26"/>
      <c r="F45" s="26">
        <v>196968</v>
      </c>
      <c r="G45" s="93"/>
      <c r="H45" s="5" t="s">
        <v>43</v>
      </c>
      <c r="I45" s="5" t="str">
        <f t="shared" si="10"/>
        <v>Proporción de vacaciones no disfrutadas</v>
      </c>
      <c r="J45" s="4">
        <f t="shared" si="10"/>
        <v>0</v>
      </c>
      <c r="K45" s="5"/>
      <c r="L45" s="5"/>
      <c r="M45" s="4"/>
      <c r="N45" s="4">
        <f t="shared" si="1"/>
        <v>0</v>
      </c>
      <c r="O45" s="4">
        <f t="shared" si="11"/>
        <v>0</v>
      </c>
      <c r="P45" s="4"/>
      <c r="Q45" s="4"/>
      <c r="R45" s="5"/>
      <c r="S45" s="4">
        <f t="shared" si="4"/>
        <v>0</v>
      </c>
      <c r="T45" s="5"/>
      <c r="U45" s="4">
        <f t="shared" si="12"/>
        <v>0</v>
      </c>
      <c r="V45" s="4"/>
      <c r="W45" s="5"/>
      <c r="X45" s="5"/>
      <c r="Y45" s="4">
        <f t="shared" si="9"/>
        <v>0</v>
      </c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x14ac:dyDescent="0.25">
      <c r="A46" s="32"/>
      <c r="B46" s="24"/>
      <c r="C46" s="208" t="s">
        <v>79</v>
      </c>
      <c r="D46" s="30"/>
      <c r="E46" s="31"/>
      <c r="F46" s="30">
        <v>0</v>
      </c>
      <c r="G46" s="29"/>
      <c r="H46" s="29"/>
      <c r="I46" s="29"/>
      <c r="J46" s="9">
        <f t="shared" si="10"/>
        <v>0</v>
      </c>
      <c r="K46" s="29"/>
      <c r="L46" s="29"/>
      <c r="M46" s="9"/>
      <c r="N46" s="9">
        <f t="shared" si="1"/>
        <v>0</v>
      </c>
      <c r="O46" s="9">
        <f t="shared" si="11"/>
        <v>0</v>
      </c>
      <c r="P46" s="9"/>
      <c r="Q46" s="9"/>
      <c r="R46" s="29"/>
      <c r="S46" s="9">
        <f t="shared" si="4"/>
        <v>0</v>
      </c>
      <c r="T46" s="29"/>
      <c r="U46" s="29"/>
      <c r="V46" s="29"/>
      <c r="W46" s="29"/>
      <c r="X46" s="29"/>
      <c r="Y46" s="9">
        <f t="shared" si="9"/>
        <v>0</v>
      </c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49" x14ac:dyDescent="0.25">
      <c r="A47" s="23" t="s">
        <v>69</v>
      </c>
      <c r="B47" s="24" t="s">
        <v>80</v>
      </c>
      <c r="C47" s="85" t="s">
        <v>81</v>
      </c>
      <c r="D47" s="26">
        <v>6600</v>
      </c>
      <c r="E47" s="26"/>
      <c r="F47" s="26">
        <v>0</v>
      </c>
      <c r="G47" s="93"/>
      <c r="H47" s="5" t="s">
        <v>43</v>
      </c>
      <c r="I47" s="5" t="str">
        <f t="shared" ref="I47:J50" si="13">+C47</f>
        <v>Compensación por horas extraordinarias</v>
      </c>
      <c r="J47" s="4">
        <f t="shared" si="13"/>
        <v>6600</v>
      </c>
      <c r="K47" s="5"/>
      <c r="L47" s="5"/>
      <c r="M47" s="4"/>
      <c r="N47" s="4">
        <f t="shared" si="1"/>
        <v>6600</v>
      </c>
      <c r="O47" s="4">
        <f t="shared" si="11"/>
        <v>-6600</v>
      </c>
      <c r="P47" s="4"/>
      <c r="Q47" s="4"/>
      <c r="R47" s="5"/>
      <c r="S47" s="4">
        <f t="shared" si="4"/>
        <v>0</v>
      </c>
      <c r="T47" s="5"/>
      <c r="U47" s="4">
        <f t="shared" si="12"/>
        <v>-6600</v>
      </c>
      <c r="V47" s="4"/>
      <c r="W47" s="5"/>
      <c r="X47" s="5"/>
      <c r="Y47" s="4">
        <f t="shared" si="9"/>
        <v>0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x14ac:dyDescent="0.25">
      <c r="A48" s="23" t="s">
        <v>69</v>
      </c>
      <c r="B48" s="24" t="s">
        <v>53</v>
      </c>
      <c r="C48" s="85" t="s">
        <v>82</v>
      </c>
      <c r="D48" s="26">
        <v>1243500</v>
      </c>
      <c r="E48" s="93"/>
      <c r="F48" s="26">
        <v>1197000</v>
      </c>
      <c r="G48" s="92"/>
      <c r="H48" s="5" t="s">
        <v>43</v>
      </c>
      <c r="I48" s="5" t="str">
        <f t="shared" si="13"/>
        <v>Compensación por servicio de seguridad</v>
      </c>
      <c r="J48" s="4">
        <f t="shared" si="13"/>
        <v>1243500</v>
      </c>
      <c r="K48" s="5"/>
      <c r="L48" s="5"/>
      <c r="M48" s="4"/>
      <c r="N48" s="4">
        <f t="shared" si="1"/>
        <v>1243500</v>
      </c>
      <c r="O48" s="4">
        <f t="shared" si="11"/>
        <v>-1243500</v>
      </c>
      <c r="P48" s="4"/>
      <c r="Q48" s="4"/>
      <c r="R48" s="5"/>
      <c r="S48" s="4">
        <f t="shared" si="4"/>
        <v>0</v>
      </c>
      <c r="T48" s="5"/>
      <c r="U48" s="4">
        <f t="shared" si="12"/>
        <v>-1243500</v>
      </c>
      <c r="V48" s="4"/>
      <c r="W48" s="5"/>
      <c r="X48" s="5"/>
      <c r="Y48" s="4">
        <f t="shared" si="9"/>
        <v>0</v>
      </c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x14ac:dyDescent="0.25">
      <c r="A49" s="23" t="s">
        <v>69</v>
      </c>
      <c r="B49" s="24" t="s">
        <v>83</v>
      </c>
      <c r="C49" s="85" t="s">
        <v>272</v>
      </c>
      <c r="D49" s="26">
        <v>0</v>
      </c>
      <c r="E49" s="26"/>
      <c r="F49" s="26">
        <v>0</v>
      </c>
      <c r="G49" s="92"/>
      <c r="H49" s="5"/>
      <c r="I49" s="5" t="str">
        <f t="shared" si="13"/>
        <v>Compensacion por resultados</v>
      </c>
      <c r="J49" s="4">
        <f t="shared" si="13"/>
        <v>0</v>
      </c>
      <c r="K49" s="5"/>
      <c r="L49" s="5"/>
      <c r="M49" s="4"/>
      <c r="N49" s="4">
        <f t="shared" si="1"/>
        <v>0</v>
      </c>
      <c r="O49" s="4">
        <f t="shared" si="11"/>
        <v>0</v>
      </c>
      <c r="P49" s="4"/>
      <c r="Q49" s="4"/>
      <c r="R49" s="5"/>
      <c r="S49" s="4">
        <f t="shared" si="4"/>
        <v>0</v>
      </c>
      <c r="T49" s="5"/>
      <c r="U49" s="4">
        <f t="shared" si="12"/>
        <v>0</v>
      </c>
      <c r="V49" s="4"/>
      <c r="W49" s="5"/>
      <c r="X49" s="5"/>
      <c r="Y49" s="4">
        <f t="shared" si="9"/>
        <v>0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x14ac:dyDescent="0.25">
      <c r="A50" s="23" t="s">
        <v>69</v>
      </c>
      <c r="B50" s="24" t="s">
        <v>86</v>
      </c>
      <c r="C50" s="85" t="s">
        <v>84</v>
      </c>
      <c r="D50" s="26">
        <v>0</v>
      </c>
      <c r="E50" s="26"/>
      <c r="F50" s="26">
        <v>0</v>
      </c>
      <c r="G50" s="115"/>
      <c r="H50" s="5" t="s">
        <v>43</v>
      </c>
      <c r="I50" s="5" t="str">
        <f t="shared" si="13"/>
        <v>Bono por desempeño</v>
      </c>
      <c r="J50" s="4">
        <f t="shared" si="13"/>
        <v>0</v>
      </c>
      <c r="K50" s="5"/>
      <c r="L50" s="5"/>
      <c r="M50" s="4"/>
      <c r="N50" s="4">
        <f t="shared" si="1"/>
        <v>0</v>
      </c>
      <c r="O50" s="4">
        <f t="shared" si="11"/>
        <v>0</v>
      </c>
      <c r="P50" s="4"/>
      <c r="Q50" s="4"/>
      <c r="R50" s="5"/>
      <c r="S50" s="4">
        <f t="shared" si="4"/>
        <v>0</v>
      </c>
      <c r="T50" s="5"/>
      <c r="U50" s="4">
        <f t="shared" si="12"/>
        <v>0</v>
      </c>
      <c r="V50" s="4"/>
      <c r="W50" s="5"/>
      <c r="X50" s="5"/>
      <c r="Y50" s="4">
        <f t="shared" si="9"/>
        <v>0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x14ac:dyDescent="0.25">
      <c r="A51" s="32"/>
      <c r="B51" s="2"/>
      <c r="C51" s="208" t="s">
        <v>85</v>
      </c>
      <c r="D51" s="30"/>
      <c r="E51" s="31"/>
      <c r="F51" s="30"/>
      <c r="G51" s="31"/>
      <c r="H51" s="29"/>
      <c r="I51" s="29"/>
      <c r="J51" s="9"/>
      <c r="K51" s="29"/>
      <c r="L51" s="29"/>
      <c r="M51" s="9"/>
      <c r="N51" s="9">
        <f t="shared" si="1"/>
        <v>0</v>
      </c>
      <c r="O51" s="9">
        <f t="shared" si="11"/>
        <v>0</v>
      </c>
      <c r="P51" s="9"/>
      <c r="Q51" s="9"/>
      <c r="R51" s="29"/>
      <c r="S51" s="9">
        <f t="shared" si="4"/>
        <v>0</v>
      </c>
      <c r="T51" s="29"/>
      <c r="U51" s="29"/>
      <c r="V51" s="29"/>
      <c r="W51" s="29"/>
      <c r="X51" s="29"/>
      <c r="Y51" s="9">
        <f t="shared" si="9"/>
        <v>0</v>
      </c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</row>
    <row r="52" spans="1:49" x14ac:dyDescent="0.25">
      <c r="A52" s="32"/>
      <c r="B52" s="2"/>
      <c r="C52" s="207" t="s">
        <v>87</v>
      </c>
      <c r="D52" s="30"/>
      <c r="E52" s="31"/>
      <c r="F52" s="30"/>
      <c r="G52" s="29"/>
      <c r="H52" s="29"/>
      <c r="I52" s="29"/>
      <c r="J52" s="9"/>
      <c r="K52" s="29"/>
      <c r="L52" s="29"/>
      <c r="M52" s="9"/>
      <c r="N52" s="9">
        <f t="shared" si="1"/>
        <v>0</v>
      </c>
      <c r="O52" s="9">
        <f t="shared" si="11"/>
        <v>0</v>
      </c>
      <c r="P52" s="9"/>
      <c r="Q52" s="9"/>
      <c r="R52" s="29"/>
      <c r="S52" s="9">
        <f t="shared" si="4"/>
        <v>0</v>
      </c>
      <c r="T52" s="29"/>
      <c r="U52" s="29"/>
      <c r="V52" s="29"/>
      <c r="W52" s="29"/>
      <c r="X52" s="29"/>
      <c r="Y52" s="9">
        <f t="shared" si="9"/>
        <v>0</v>
      </c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</row>
    <row r="53" spans="1:49" x14ac:dyDescent="0.25">
      <c r="A53" s="23" t="s">
        <v>69</v>
      </c>
      <c r="B53" s="2" t="s">
        <v>55</v>
      </c>
      <c r="C53" s="85" t="s">
        <v>88</v>
      </c>
      <c r="D53" s="26">
        <v>1747047</v>
      </c>
      <c r="E53" s="115"/>
      <c r="F53" s="26">
        <v>1827735</v>
      </c>
      <c r="G53" s="115"/>
      <c r="H53" s="5" t="s">
        <v>43</v>
      </c>
      <c r="I53" s="5" t="str">
        <f t="shared" ref="I53:J55" si="14">+C53</f>
        <v>Contribuciones al seguro de salud</v>
      </c>
      <c r="J53" s="4">
        <f t="shared" si="14"/>
        <v>1747047</v>
      </c>
      <c r="K53" s="4">
        <f>+J53+J54+J55</f>
        <v>3844089</v>
      </c>
      <c r="L53" s="5"/>
      <c r="M53" s="4"/>
      <c r="N53" s="4">
        <f t="shared" si="1"/>
        <v>5591136</v>
      </c>
      <c r="O53" s="4">
        <f t="shared" si="11"/>
        <v>-5591136</v>
      </c>
      <c r="P53" s="4"/>
      <c r="Q53" s="4"/>
      <c r="R53" s="5"/>
      <c r="S53" s="4">
        <f t="shared" si="4"/>
        <v>0</v>
      </c>
      <c r="T53" s="5"/>
      <c r="U53" s="5"/>
      <c r="V53" s="4">
        <f>+O53</f>
        <v>-5591136</v>
      </c>
      <c r="W53" s="5"/>
      <c r="X53" s="5"/>
      <c r="Y53" s="4">
        <f t="shared" si="9"/>
        <v>0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x14ac:dyDescent="0.25">
      <c r="A54" s="23" t="s">
        <v>69</v>
      </c>
      <c r="B54" s="2"/>
      <c r="C54" s="85" t="s">
        <v>89</v>
      </c>
      <c r="D54" s="26">
        <v>1816721</v>
      </c>
      <c r="E54" s="26"/>
      <c r="F54" s="26">
        <v>1822361</v>
      </c>
      <c r="G54" s="93"/>
      <c r="H54" s="5" t="s">
        <v>43</v>
      </c>
      <c r="I54" s="5" t="str">
        <f t="shared" si="14"/>
        <v xml:space="preserve">Contribuciones al seguro de pensiones </v>
      </c>
      <c r="J54" s="4">
        <f t="shared" si="14"/>
        <v>1816721</v>
      </c>
      <c r="K54" s="5"/>
      <c r="L54" s="5"/>
      <c r="M54" s="4"/>
      <c r="N54" s="4">
        <f t="shared" si="1"/>
        <v>1816721</v>
      </c>
      <c r="O54" s="4">
        <f t="shared" si="11"/>
        <v>-1816721</v>
      </c>
      <c r="P54" s="4"/>
      <c r="Q54" s="4"/>
      <c r="R54" s="5"/>
      <c r="S54" s="4">
        <f t="shared" si="4"/>
        <v>0</v>
      </c>
      <c r="T54" s="5"/>
      <c r="U54" s="5"/>
      <c r="V54" s="4">
        <f>+O54</f>
        <v>-1816721</v>
      </c>
      <c r="W54" s="5"/>
      <c r="X54" s="5"/>
      <c r="Y54" s="4">
        <f t="shared" si="9"/>
        <v>0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x14ac:dyDescent="0.25">
      <c r="A55" s="23" t="s">
        <v>69</v>
      </c>
      <c r="B55" s="2"/>
      <c r="C55" s="85" t="s">
        <v>90</v>
      </c>
      <c r="D55" s="26">
        <v>280321</v>
      </c>
      <c r="E55" s="26"/>
      <c r="F55" s="26">
        <v>288177</v>
      </c>
      <c r="G55" s="26"/>
      <c r="H55" s="5" t="s">
        <v>43</v>
      </c>
      <c r="I55" s="5" t="str">
        <f t="shared" si="14"/>
        <v>Contribuciones al seguro de riesgo laboral</v>
      </c>
      <c r="J55" s="4">
        <f t="shared" si="14"/>
        <v>280321</v>
      </c>
      <c r="K55" s="5"/>
      <c r="L55" s="5"/>
      <c r="M55" s="4"/>
      <c r="N55" s="4">
        <f t="shared" si="1"/>
        <v>280321</v>
      </c>
      <c r="O55" s="4">
        <f t="shared" si="11"/>
        <v>-280321</v>
      </c>
      <c r="P55" s="4"/>
      <c r="Q55" s="4"/>
      <c r="R55" s="5"/>
      <c r="S55" s="4">
        <f t="shared" si="4"/>
        <v>0</v>
      </c>
      <c r="T55" s="5"/>
      <c r="U55" s="5"/>
      <c r="V55" s="4">
        <f>+O55</f>
        <v>-280321</v>
      </c>
      <c r="W55" s="5"/>
      <c r="X55" s="5"/>
      <c r="Y55" s="4">
        <f t="shared" si="9"/>
        <v>0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x14ac:dyDescent="0.25">
      <c r="A56" s="32"/>
      <c r="B56" s="2"/>
      <c r="C56" s="208" t="s">
        <v>91</v>
      </c>
      <c r="D56" s="30"/>
      <c r="E56" s="9"/>
      <c r="F56" s="30"/>
      <c r="G56" s="9"/>
      <c r="H56" s="29"/>
      <c r="I56" s="29"/>
      <c r="J56" s="9"/>
      <c r="K56" s="29"/>
      <c r="L56" s="29"/>
      <c r="M56" s="9"/>
      <c r="N56" s="9">
        <f t="shared" si="1"/>
        <v>0</v>
      </c>
      <c r="O56" s="9">
        <f t="shared" si="11"/>
        <v>0</v>
      </c>
      <c r="P56" s="9"/>
      <c r="Q56" s="9"/>
      <c r="R56" s="29"/>
      <c r="S56" s="9">
        <f t="shared" si="4"/>
        <v>0</v>
      </c>
      <c r="T56" s="29"/>
      <c r="U56" s="29"/>
      <c r="V56" s="29"/>
      <c r="W56" s="29"/>
      <c r="X56" s="29"/>
      <c r="Y56" s="9">
        <f t="shared" ref="Y56:Y83" si="15">SUM(T56:X56)-O56</f>
        <v>0</v>
      </c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</row>
    <row r="57" spans="1:49" x14ac:dyDescent="0.25">
      <c r="A57" s="32"/>
      <c r="B57" s="2"/>
      <c r="C57" s="208" t="s">
        <v>92</v>
      </c>
      <c r="D57" s="30"/>
      <c r="E57" s="31"/>
      <c r="F57" s="30"/>
      <c r="G57" s="31"/>
      <c r="H57" s="29"/>
      <c r="I57" s="29"/>
      <c r="J57" s="9"/>
      <c r="K57" s="29"/>
      <c r="L57" s="29"/>
      <c r="M57" s="9"/>
      <c r="N57" s="9">
        <f t="shared" si="1"/>
        <v>0</v>
      </c>
      <c r="O57" s="9">
        <f t="shared" si="11"/>
        <v>0</v>
      </c>
      <c r="P57" s="9"/>
      <c r="Q57" s="9"/>
      <c r="R57" s="29"/>
      <c r="S57" s="9">
        <f t="shared" si="4"/>
        <v>0</v>
      </c>
      <c r="T57" s="29"/>
      <c r="U57" s="29"/>
      <c r="V57" s="29"/>
      <c r="W57" s="29"/>
      <c r="X57" s="29"/>
      <c r="Y57" s="9">
        <f t="shared" si="15"/>
        <v>0</v>
      </c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</row>
    <row r="58" spans="1:49" x14ac:dyDescent="0.25">
      <c r="A58" s="23" t="s">
        <v>93</v>
      </c>
      <c r="B58" s="2"/>
      <c r="C58" s="85" t="s">
        <v>94</v>
      </c>
      <c r="D58" s="218">
        <v>332373</v>
      </c>
      <c r="E58" s="115"/>
      <c r="F58" s="218">
        <v>383682</v>
      </c>
      <c r="G58" s="115"/>
      <c r="H58" s="5" t="s">
        <v>43</v>
      </c>
      <c r="I58" s="5" t="str">
        <f t="shared" ref="I58:J61" si="16">+C58</f>
        <v>Teléfono local</v>
      </c>
      <c r="J58" s="4">
        <f t="shared" si="16"/>
        <v>332373</v>
      </c>
      <c r="K58" s="5"/>
      <c r="L58" s="5"/>
      <c r="M58" s="4"/>
      <c r="N58" s="4">
        <f t="shared" si="1"/>
        <v>332373</v>
      </c>
      <c r="O58" s="4">
        <f t="shared" si="11"/>
        <v>-332373</v>
      </c>
      <c r="P58" s="4"/>
      <c r="Q58" s="4"/>
      <c r="R58" s="5"/>
      <c r="S58" s="4">
        <f t="shared" si="4"/>
        <v>0</v>
      </c>
      <c r="T58" s="5"/>
      <c r="U58" s="5"/>
      <c r="V58" s="5"/>
      <c r="W58" s="4">
        <f t="shared" ref="W58:W61" si="17">+O58</f>
        <v>-332373</v>
      </c>
      <c r="X58" s="5"/>
      <c r="Y58" s="4">
        <f t="shared" si="15"/>
        <v>0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1:49" x14ac:dyDescent="0.25">
      <c r="A59" s="23" t="s">
        <v>93</v>
      </c>
      <c r="B59" s="2"/>
      <c r="C59" s="85" t="s">
        <v>95</v>
      </c>
      <c r="D59" s="26">
        <v>0</v>
      </c>
      <c r="E59" s="26"/>
      <c r="F59" s="26">
        <v>0</v>
      </c>
      <c r="G59" s="93"/>
      <c r="H59" s="5" t="s">
        <v>43</v>
      </c>
      <c r="I59" s="5" t="str">
        <f t="shared" si="16"/>
        <v>Servicio de internet y televisión por cable</v>
      </c>
      <c r="J59" s="4">
        <f t="shared" si="16"/>
        <v>0</v>
      </c>
      <c r="K59" s="5"/>
      <c r="L59" s="5"/>
      <c r="M59" s="4"/>
      <c r="N59" s="4">
        <f t="shared" si="1"/>
        <v>0</v>
      </c>
      <c r="O59" s="4">
        <f t="shared" si="11"/>
        <v>0</v>
      </c>
      <c r="P59" s="4"/>
      <c r="Q59" s="4"/>
      <c r="R59" s="5"/>
      <c r="S59" s="4">
        <f t="shared" si="4"/>
        <v>0</v>
      </c>
      <c r="T59" s="5"/>
      <c r="U59" s="5"/>
      <c r="V59" s="5"/>
      <c r="W59" s="4">
        <f t="shared" si="17"/>
        <v>0</v>
      </c>
      <c r="X59" s="5"/>
      <c r="Y59" s="4">
        <f t="shared" si="15"/>
        <v>0</v>
      </c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 x14ac:dyDescent="0.25">
      <c r="A60" s="23" t="s">
        <v>93</v>
      </c>
      <c r="B60" s="2"/>
      <c r="C60" s="85" t="s">
        <v>96</v>
      </c>
      <c r="D60" s="26">
        <v>1413730</v>
      </c>
      <c r="E60" s="26"/>
      <c r="F60" s="26">
        <v>1465265</v>
      </c>
      <c r="G60" s="92"/>
      <c r="H60" s="5" t="s">
        <v>43</v>
      </c>
      <c r="I60" s="5" t="str">
        <f t="shared" si="16"/>
        <v>Energía eléctrica</v>
      </c>
      <c r="J60" s="4">
        <f t="shared" si="16"/>
        <v>1413730</v>
      </c>
      <c r="K60" s="5"/>
      <c r="L60" s="5"/>
      <c r="M60" s="4"/>
      <c r="N60" s="4">
        <f t="shared" si="1"/>
        <v>1413730</v>
      </c>
      <c r="O60" s="4">
        <f t="shared" si="11"/>
        <v>-1413730</v>
      </c>
      <c r="P60" s="4"/>
      <c r="Q60" s="4"/>
      <c r="R60" s="5"/>
      <c r="S60" s="4">
        <f t="shared" si="4"/>
        <v>0</v>
      </c>
      <c r="T60" s="5"/>
      <c r="U60" s="5"/>
      <c r="V60" s="5"/>
      <c r="W60" s="4">
        <f t="shared" si="17"/>
        <v>-1413730</v>
      </c>
      <c r="X60" s="5"/>
      <c r="Y60" s="4">
        <f t="shared" si="15"/>
        <v>0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 x14ac:dyDescent="0.25">
      <c r="A61" s="23" t="s">
        <v>93</v>
      </c>
      <c r="B61" s="2"/>
      <c r="C61" s="85" t="s">
        <v>273</v>
      </c>
      <c r="D61" s="26">
        <v>24046</v>
      </c>
      <c r="E61" s="26"/>
      <c r="F61" s="26">
        <v>19047</v>
      </c>
      <c r="G61" s="92"/>
      <c r="H61" s="5"/>
      <c r="I61" s="5" t="str">
        <f t="shared" si="16"/>
        <v>Agua potable</v>
      </c>
      <c r="J61" s="4">
        <f t="shared" si="16"/>
        <v>24046</v>
      </c>
      <c r="K61" s="5"/>
      <c r="L61" s="5"/>
      <c r="M61" s="4"/>
      <c r="N61" s="4">
        <f t="shared" si="1"/>
        <v>24046</v>
      </c>
      <c r="O61" s="4">
        <f t="shared" si="11"/>
        <v>-24046</v>
      </c>
      <c r="P61" s="4"/>
      <c r="Q61" s="4"/>
      <c r="R61" s="5"/>
      <c r="S61" s="4">
        <f t="shared" si="4"/>
        <v>0</v>
      </c>
      <c r="T61" s="5"/>
      <c r="U61" s="5"/>
      <c r="V61" s="5"/>
      <c r="W61" s="4">
        <f t="shared" si="17"/>
        <v>-24046</v>
      </c>
      <c r="X61" s="5"/>
      <c r="Y61" s="4">
        <f t="shared" si="15"/>
        <v>0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x14ac:dyDescent="0.25">
      <c r="A62" s="28"/>
      <c r="B62" s="2"/>
      <c r="C62" s="208" t="s">
        <v>97</v>
      </c>
      <c r="D62" s="30"/>
      <c r="E62" s="31"/>
      <c r="F62" s="30"/>
      <c r="G62" s="29"/>
      <c r="H62" s="29"/>
      <c r="I62" s="29"/>
      <c r="J62" s="9"/>
      <c r="K62" s="29"/>
      <c r="L62" s="29"/>
      <c r="M62" s="9"/>
      <c r="N62" s="9">
        <f t="shared" si="1"/>
        <v>0</v>
      </c>
      <c r="O62" s="9">
        <f t="shared" si="11"/>
        <v>0</v>
      </c>
      <c r="P62" s="9"/>
      <c r="Q62" s="9"/>
      <c r="R62" s="29"/>
      <c r="S62" s="9">
        <f t="shared" si="4"/>
        <v>0</v>
      </c>
      <c r="T62" s="29"/>
      <c r="U62" s="29"/>
      <c r="V62" s="29"/>
      <c r="W62" s="29"/>
      <c r="X62" s="29"/>
      <c r="Y62" s="9">
        <f t="shared" si="15"/>
        <v>0</v>
      </c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</row>
    <row r="63" spans="1:49" x14ac:dyDescent="0.25">
      <c r="A63" s="23" t="s">
        <v>93</v>
      </c>
      <c r="B63" s="2"/>
      <c r="C63" s="85" t="s">
        <v>98</v>
      </c>
      <c r="D63" s="26">
        <v>0</v>
      </c>
      <c r="E63" s="26"/>
      <c r="F63" s="26">
        <v>0</v>
      </c>
      <c r="G63" s="92"/>
      <c r="H63" s="5" t="s">
        <v>43</v>
      </c>
      <c r="I63" s="5" t="str">
        <f>+C63</f>
        <v>Publicidad y propaganda</v>
      </c>
      <c r="J63" s="4">
        <f>+D63</f>
        <v>0</v>
      </c>
      <c r="K63" s="5"/>
      <c r="L63" s="5"/>
      <c r="M63" s="4"/>
      <c r="N63" s="4">
        <f t="shared" si="1"/>
        <v>0</v>
      </c>
      <c r="O63" s="4">
        <f t="shared" si="11"/>
        <v>0</v>
      </c>
      <c r="P63" s="4"/>
      <c r="Q63" s="4"/>
      <c r="R63" s="5"/>
      <c r="S63" s="4">
        <f t="shared" si="4"/>
        <v>0</v>
      </c>
      <c r="T63" s="5"/>
      <c r="U63" s="5"/>
      <c r="V63" s="5"/>
      <c r="W63" s="4">
        <f>+O63</f>
        <v>0</v>
      </c>
      <c r="X63" s="5"/>
      <c r="Y63" s="4">
        <f t="shared" si="15"/>
        <v>0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1:49" x14ac:dyDescent="0.25">
      <c r="A64" s="23" t="s">
        <v>93</v>
      </c>
      <c r="B64" s="2"/>
      <c r="C64" s="85" t="s">
        <v>99</v>
      </c>
      <c r="D64" s="26">
        <v>123078</v>
      </c>
      <c r="E64" s="26"/>
      <c r="F64" s="26">
        <v>52917</v>
      </c>
      <c r="G64" s="93"/>
      <c r="H64" s="5" t="s">
        <v>43</v>
      </c>
      <c r="I64" s="5" t="str">
        <f>+C64</f>
        <v>Impresión y encuadernación</v>
      </c>
      <c r="J64" s="4">
        <f>+D64</f>
        <v>123078</v>
      </c>
      <c r="K64" s="5"/>
      <c r="L64" s="5"/>
      <c r="M64" s="4"/>
      <c r="N64" s="4">
        <f t="shared" si="1"/>
        <v>123078</v>
      </c>
      <c r="O64" s="4">
        <f t="shared" si="11"/>
        <v>-123078</v>
      </c>
      <c r="P64" s="4"/>
      <c r="Q64" s="4"/>
      <c r="R64" s="5"/>
      <c r="S64" s="4">
        <f t="shared" si="4"/>
        <v>0</v>
      </c>
      <c r="T64" s="5"/>
      <c r="U64" s="5"/>
      <c r="V64" s="5"/>
      <c r="W64" s="4">
        <f>+O64</f>
        <v>-123078</v>
      </c>
      <c r="X64" s="5"/>
      <c r="Y64" s="4">
        <f t="shared" si="15"/>
        <v>0</v>
      </c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1:49" x14ac:dyDescent="0.25">
      <c r="A65" s="28"/>
      <c r="B65" s="2"/>
      <c r="C65" s="208" t="s">
        <v>100</v>
      </c>
      <c r="D65" s="30"/>
      <c r="E65" s="31"/>
      <c r="F65" s="30">
        <v>0</v>
      </c>
      <c r="G65" s="29"/>
      <c r="H65" s="29"/>
      <c r="I65" s="29"/>
      <c r="J65" s="4">
        <f>+D65</f>
        <v>0</v>
      </c>
      <c r="K65" s="29"/>
      <c r="L65" s="29"/>
      <c r="M65" s="9"/>
      <c r="N65" s="9">
        <f t="shared" si="1"/>
        <v>0</v>
      </c>
      <c r="O65" s="9">
        <f t="shared" si="11"/>
        <v>0</v>
      </c>
      <c r="P65" s="9"/>
      <c r="Q65" s="9"/>
      <c r="R65" s="29"/>
      <c r="S65" s="9">
        <f t="shared" si="4"/>
        <v>0</v>
      </c>
      <c r="T65" s="29"/>
      <c r="U65" s="29"/>
      <c r="V65" s="29"/>
      <c r="W65" s="29"/>
      <c r="X65" s="29"/>
      <c r="Y65" s="9">
        <f t="shared" si="15"/>
        <v>0</v>
      </c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</row>
    <row r="66" spans="1:49" x14ac:dyDescent="0.25">
      <c r="A66" s="23" t="s">
        <v>93</v>
      </c>
      <c r="B66" s="2"/>
      <c r="C66" s="85" t="s">
        <v>101</v>
      </c>
      <c r="D66" s="26">
        <v>125270</v>
      </c>
      <c r="E66" s="26"/>
      <c r="F66" s="26">
        <v>217896</v>
      </c>
      <c r="G66" s="92"/>
      <c r="H66" s="5" t="s">
        <v>43</v>
      </c>
      <c r="I66" s="5" t="str">
        <f>+C66</f>
        <v>Viáticos dentro del país</v>
      </c>
      <c r="J66" s="4">
        <f>+D66</f>
        <v>125270</v>
      </c>
      <c r="K66" s="5"/>
      <c r="L66" s="5"/>
      <c r="M66" s="4"/>
      <c r="N66" s="4">
        <f t="shared" si="1"/>
        <v>125270</v>
      </c>
      <c r="O66" s="4">
        <f t="shared" si="11"/>
        <v>-125270</v>
      </c>
      <c r="P66" s="4"/>
      <c r="Q66" s="4"/>
      <c r="R66" s="5"/>
      <c r="S66" s="4">
        <f t="shared" si="4"/>
        <v>0</v>
      </c>
      <c r="T66" s="5"/>
      <c r="U66" s="5"/>
      <c r="V66" s="5"/>
      <c r="W66" s="4">
        <f>+O66</f>
        <v>-125270</v>
      </c>
      <c r="X66" s="5"/>
      <c r="Y66" s="4">
        <f t="shared" si="15"/>
        <v>0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1:49" x14ac:dyDescent="0.25">
      <c r="A67" s="23"/>
      <c r="B67" s="2"/>
      <c r="C67" s="85" t="s">
        <v>315</v>
      </c>
      <c r="D67" s="26">
        <v>0</v>
      </c>
      <c r="E67" s="26"/>
      <c r="F67" s="26">
        <v>0</v>
      </c>
      <c r="G67" s="115"/>
      <c r="H67" s="5"/>
      <c r="I67" s="5" t="str">
        <f>+C67</f>
        <v>Viáticos fuera del país</v>
      </c>
      <c r="J67" s="4">
        <f>+D67</f>
        <v>0</v>
      </c>
      <c r="K67" s="5"/>
      <c r="L67" s="5"/>
      <c r="M67" s="4"/>
      <c r="N67" s="4"/>
      <c r="O67" s="4"/>
      <c r="P67" s="4"/>
      <c r="Q67" s="4"/>
      <c r="R67" s="5"/>
      <c r="S67" s="4"/>
      <c r="T67" s="5"/>
      <c r="U67" s="5"/>
      <c r="V67" s="5"/>
      <c r="W67" s="4"/>
      <c r="X67" s="5"/>
      <c r="Y67" s="4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1:49" x14ac:dyDescent="0.25">
      <c r="A68" s="28"/>
      <c r="B68" s="2"/>
      <c r="C68" s="208" t="s">
        <v>102</v>
      </c>
      <c r="D68" s="30"/>
      <c r="E68" s="31"/>
      <c r="F68" s="30"/>
      <c r="G68" s="29"/>
      <c r="H68" s="29"/>
      <c r="I68" s="29"/>
      <c r="J68" s="9"/>
      <c r="K68" s="29"/>
      <c r="L68" s="29"/>
      <c r="M68" s="9"/>
      <c r="N68" s="9">
        <f t="shared" si="1"/>
        <v>0</v>
      </c>
      <c r="O68" s="9">
        <f t="shared" si="11"/>
        <v>0</v>
      </c>
      <c r="P68" s="9"/>
      <c r="Q68" s="9"/>
      <c r="R68" s="29"/>
      <c r="S68" s="9">
        <f t="shared" si="4"/>
        <v>0</v>
      </c>
      <c r="T68" s="29"/>
      <c r="U68" s="29"/>
      <c r="V68" s="29"/>
      <c r="W68" s="29"/>
      <c r="X68" s="29"/>
      <c r="Y68" s="9">
        <f t="shared" si="15"/>
        <v>0</v>
      </c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</row>
    <row r="69" spans="1:49" x14ac:dyDescent="0.25">
      <c r="A69" s="23" t="s">
        <v>93</v>
      </c>
      <c r="B69" s="2"/>
      <c r="C69" s="25" t="s">
        <v>103</v>
      </c>
      <c r="D69" s="26">
        <v>3250</v>
      </c>
      <c r="E69" s="26"/>
      <c r="F69" s="26">
        <v>31467</v>
      </c>
      <c r="G69" s="92"/>
      <c r="H69" s="5" t="s">
        <v>43</v>
      </c>
      <c r="I69" s="5" t="str">
        <f>+C69</f>
        <v>Pasajes</v>
      </c>
      <c r="J69" s="4">
        <f>+D69</f>
        <v>3250</v>
      </c>
      <c r="K69" s="5"/>
      <c r="L69" s="5"/>
      <c r="M69" s="4"/>
      <c r="N69" s="4">
        <f t="shared" si="1"/>
        <v>3250</v>
      </c>
      <c r="O69" s="4">
        <f t="shared" si="11"/>
        <v>-3250</v>
      </c>
      <c r="P69" s="4"/>
      <c r="Q69" s="4"/>
      <c r="R69" s="5"/>
      <c r="S69" s="4">
        <f t="shared" si="4"/>
        <v>0</v>
      </c>
      <c r="T69" s="5"/>
      <c r="U69" s="5"/>
      <c r="V69" s="5"/>
      <c r="W69" s="4">
        <f>+O69</f>
        <v>-3250</v>
      </c>
      <c r="X69" s="5"/>
      <c r="Y69" s="4">
        <f t="shared" si="15"/>
        <v>0</v>
      </c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</row>
    <row r="70" spans="1:49" x14ac:dyDescent="0.25">
      <c r="A70" s="23" t="s">
        <v>93</v>
      </c>
      <c r="B70" s="2"/>
      <c r="C70" s="25" t="s">
        <v>104</v>
      </c>
      <c r="D70" s="26">
        <v>6085</v>
      </c>
      <c r="E70" s="26"/>
      <c r="F70" s="26">
        <v>5510</v>
      </c>
      <c r="G70" s="92"/>
      <c r="H70" s="5" t="s">
        <v>43</v>
      </c>
      <c r="I70" s="5" t="str">
        <f>+C70</f>
        <v>Peajes</v>
      </c>
      <c r="J70" s="4">
        <f>+D70</f>
        <v>6085</v>
      </c>
      <c r="K70" s="5"/>
      <c r="L70" s="5"/>
      <c r="M70" s="4"/>
      <c r="N70" s="4">
        <f t="shared" si="1"/>
        <v>6085</v>
      </c>
      <c r="O70" s="4">
        <f t="shared" si="11"/>
        <v>-6085</v>
      </c>
      <c r="P70" s="4"/>
      <c r="Q70" s="4"/>
      <c r="R70" s="5"/>
      <c r="S70" s="4">
        <f t="shared" si="4"/>
        <v>0</v>
      </c>
      <c r="T70" s="5"/>
      <c r="U70" s="5"/>
      <c r="V70" s="5"/>
      <c r="W70" s="4">
        <f>+O70</f>
        <v>-6085</v>
      </c>
      <c r="X70" s="5"/>
      <c r="Y70" s="4">
        <f t="shared" si="15"/>
        <v>0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</row>
    <row r="71" spans="1:49" x14ac:dyDescent="0.25">
      <c r="A71" s="23"/>
      <c r="B71" s="2"/>
      <c r="C71" s="25" t="s">
        <v>280</v>
      </c>
      <c r="D71" s="26">
        <v>15572</v>
      </c>
      <c r="E71" s="26"/>
      <c r="F71" s="26">
        <v>193990</v>
      </c>
      <c r="G71" s="92"/>
      <c r="H71" s="5"/>
      <c r="I71" s="5"/>
      <c r="J71" s="4">
        <f>+D71</f>
        <v>15572</v>
      </c>
      <c r="K71" s="5"/>
      <c r="L71" s="5"/>
      <c r="M71" s="4"/>
      <c r="N71" s="4">
        <f t="shared" si="1"/>
        <v>15572</v>
      </c>
      <c r="O71" s="4">
        <f t="shared" si="11"/>
        <v>-15572</v>
      </c>
      <c r="P71" s="4"/>
      <c r="Q71" s="4"/>
      <c r="R71" s="5"/>
      <c r="S71" s="4">
        <f t="shared" si="4"/>
        <v>0</v>
      </c>
      <c r="T71" s="5"/>
      <c r="U71" s="5"/>
      <c r="V71" s="5"/>
      <c r="W71" s="4">
        <f>+O71</f>
        <v>-15572</v>
      </c>
      <c r="X71" s="5"/>
      <c r="Y71" s="4">
        <f t="shared" si="15"/>
        <v>0</v>
      </c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</row>
    <row r="72" spans="1:49" x14ac:dyDescent="0.25">
      <c r="A72" s="28"/>
      <c r="B72" s="2"/>
      <c r="C72" s="208" t="s">
        <v>105</v>
      </c>
      <c r="D72" s="30"/>
      <c r="E72" s="31"/>
      <c r="F72" s="30"/>
      <c r="G72" s="29"/>
      <c r="H72" s="29"/>
      <c r="I72" s="29"/>
      <c r="J72" s="9"/>
      <c r="K72" s="29"/>
      <c r="L72" s="29"/>
      <c r="M72" s="9"/>
      <c r="N72" s="9">
        <f t="shared" si="1"/>
        <v>0</v>
      </c>
      <c r="O72" s="9">
        <f t="shared" si="11"/>
        <v>0</v>
      </c>
      <c r="P72" s="9"/>
      <c r="Q72" s="9"/>
      <c r="R72" s="29"/>
      <c r="S72" s="9">
        <f t="shared" si="4"/>
        <v>0</v>
      </c>
      <c r="T72" s="29"/>
      <c r="U72" s="29"/>
      <c r="V72" s="29"/>
      <c r="W72" s="29"/>
      <c r="X72" s="29"/>
      <c r="Y72" s="9">
        <f t="shared" si="15"/>
        <v>0</v>
      </c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</row>
    <row r="73" spans="1:49" x14ac:dyDescent="0.25">
      <c r="A73" s="23" t="s">
        <v>93</v>
      </c>
      <c r="B73" s="2"/>
      <c r="C73" s="85" t="s">
        <v>106</v>
      </c>
      <c r="D73" s="26">
        <v>0</v>
      </c>
      <c r="E73" s="93"/>
      <c r="F73" s="26">
        <v>10620</v>
      </c>
      <c r="G73" s="93"/>
      <c r="H73" s="5" t="s">
        <v>43</v>
      </c>
      <c r="I73" s="5" t="str">
        <f t="shared" ref="I73:J73" si="18">+C73</f>
        <v>Otros alquileres</v>
      </c>
      <c r="J73" s="4">
        <f t="shared" si="18"/>
        <v>0</v>
      </c>
      <c r="K73" s="5"/>
      <c r="L73" s="5"/>
      <c r="M73" s="4"/>
      <c r="N73" s="4">
        <f t="shared" si="1"/>
        <v>0</v>
      </c>
      <c r="O73" s="4">
        <f t="shared" si="11"/>
        <v>0</v>
      </c>
      <c r="P73" s="4"/>
      <c r="Q73" s="4"/>
      <c r="R73" s="5"/>
      <c r="S73" s="4">
        <f t="shared" si="4"/>
        <v>0</v>
      </c>
      <c r="T73" s="5"/>
      <c r="U73" s="5"/>
      <c r="V73" s="5"/>
      <c r="W73" s="4">
        <f>+O73</f>
        <v>0</v>
      </c>
      <c r="X73" s="5"/>
      <c r="Y73" s="4">
        <f t="shared" si="15"/>
        <v>0</v>
      </c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</row>
    <row r="74" spans="1:49" x14ac:dyDescent="0.25">
      <c r="A74" s="28"/>
      <c r="B74" s="2"/>
      <c r="C74" s="208" t="s">
        <v>107</v>
      </c>
      <c r="D74" s="30"/>
      <c r="E74" s="31"/>
      <c r="F74" s="30"/>
      <c r="G74" s="29"/>
      <c r="H74" s="29"/>
      <c r="I74" s="29"/>
      <c r="J74" s="9"/>
      <c r="K74" s="29"/>
      <c r="L74" s="29"/>
      <c r="M74" s="9"/>
      <c r="N74" s="9">
        <f t="shared" si="1"/>
        <v>0</v>
      </c>
      <c r="O74" s="9">
        <f t="shared" si="11"/>
        <v>0</v>
      </c>
      <c r="P74" s="9"/>
      <c r="Q74" s="9"/>
      <c r="R74" s="29"/>
      <c r="S74" s="9">
        <f t="shared" si="4"/>
        <v>0</v>
      </c>
      <c r="T74" s="29"/>
      <c r="U74" s="29"/>
      <c r="V74" s="29"/>
      <c r="W74" s="29"/>
      <c r="X74" s="29"/>
      <c r="Y74" s="9">
        <f t="shared" si="15"/>
        <v>0</v>
      </c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</row>
    <row r="75" spans="1:49" x14ac:dyDescent="0.25">
      <c r="A75" s="23" t="s">
        <v>93</v>
      </c>
      <c r="B75" s="2"/>
      <c r="C75" s="85" t="s">
        <v>108</v>
      </c>
      <c r="D75" s="26">
        <v>0</v>
      </c>
      <c r="E75" s="26"/>
      <c r="F75" s="26">
        <v>0</v>
      </c>
      <c r="G75" s="92"/>
      <c r="H75" s="5" t="s">
        <v>43</v>
      </c>
      <c r="I75" s="5" t="str">
        <f>+C75</f>
        <v>Seguro de bienes muebles</v>
      </c>
      <c r="J75" s="4">
        <f>+D75</f>
        <v>0</v>
      </c>
      <c r="K75" s="5"/>
      <c r="L75" s="5"/>
      <c r="M75" s="4"/>
      <c r="N75" s="4">
        <f t="shared" si="1"/>
        <v>0</v>
      </c>
      <c r="O75" s="4">
        <f t="shared" si="11"/>
        <v>0</v>
      </c>
      <c r="P75" s="4"/>
      <c r="Q75" s="4"/>
      <c r="R75" s="5"/>
      <c r="S75" s="4">
        <f t="shared" si="4"/>
        <v>0</v>
      </c>
      <c r="T75" s="5"/>
      <c r="U75" s="5"/>
      <c r="V75" s="5"/>
      <c r="W75" s="4">
        <f>+O75</f>
        <v>0</v>
      </c>
      <c r="X75" s="5"/>
      <c r="Y75" s="4">
        <f t="shared" si="15"/>
        <v>0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</row>
    <row r="76" spans="1:49" x14ac:dyDescent="0.25">
      <c r="A76" s="23" t="s">
        <v>93</v>
      </c>
      <c r="B76" s="37" t="s">
        <v>109</v>
      </c>
      <c r="C76" s="5" t="s">
        <v>110</v>
      </c>
      <c r="D76" s="26">
        <v>972326</v>
      </c>
      <c r="E76" s="26"/>
      <c r="F76" s="26">
        <v>679389</v>
      </c>
      <c r="G76" s="92"/>
      <c r="H76" s="5" t="s">
        <v>43</v>
      </c>
      <c r="I76" s="5" t="str">
        <f>+C76</f>
        <v>Seguro de personas</v>
      </c>
      <c r="J76" s="4">
        <f>+D76</f>
        <v>972326</v>
      </c>
      <c r="K76" s="5"/>
      <c r="L76" s="5"/>
      <c r="M76" s="4"/>
      <c r="N76" s="4">
        <f t="shared" si="1"/>
        <v>972326</v>
      </c>
      <c r="O76" s="4">
        <f t="shared" si="11"/>
        <v>-972326</v>
      </c>
      <c r="P76" s="4"/>
      <c r="Q76" s="4"/>
      <c r="R76" s="5"/>
      <c r="S76" s="4">
        <f t="shared" si="4"/>
        <v>0</v>
      </c>
      <c r="T76" s="5"/>
      <c r="U76" s="4"/>
      <c r="V76" s="4"/>
      <c r="W76" s="4">
        <f>+O76</f>
        <v>-972326</v>
      </c>
      <c r="X76" s="5"/>
      <c r="Y76" s="4">
        <f t="shared" si="15"/>
        <v>0</v>
      </c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</row>
    <row r="77" spans="1:49" ht="27" customHeight="1" x14ac:dyDescent="0.25">
      <c r="A77" s="28"/>
      <c r="B77" s="2"/>
      <c r="C77" s="208" t="s">
        <v>111</v>
      </c>
      <c r="D77" s="30"/>
      <c r="E77" s="31"/>
      <c r="F77" s="30"/>
      <c r="G77" s="29"/>
      <c r="H77" s="29"/>
      <c r="I77" s="29"/>
      <c r="J77" s="9"/>
      <c r="K77" s="29"/>
      <c r="L77" s="29"/>
      <c r="M77" s="9"/>
      <c r="N77" s="9">
        <f t="shared" si="1"/>
        <v>0</v>
      </c>
      <c r="O77" s="9">
        <f t="shared" si="11"/>
        <v>0</v>
      </c>
      <c r="P77" s="9"/>
      <c r="Q77" s="9"/>
      <c r="R77" s="29"/>
      <c r="S77" s="9">
        <f t="shared" si="4"/>
        <v>0</v>
      </c>
      <c r="T77" s="29"/>
      <c r="U77" s="29"/>
      <c r="V77" s="29"/>
      <c r="W77" s="29"/>
      <c r="X77" s="29"/>
      <c r="Y77" s="9">
        <f t="shared" si="15"/>
        <v>0</v>
      </c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</row>
    <row r="78" spans="1:49" x14ac:dyDescent="0.25">
      <c r="A78" s="23" t="s">
        <v>93</v>
      </c>
      <c r="B78" s="2"/>
      <c r="C78" s="85" t="s">
        <v>112</v>
      </c>
      <c r="D78" s="26">
        <v>348308</v>
      </c>
      <c r="E78" s="26"/>
      <c r="F78" s="26">
        <v>2366</v>
      </c>
      <c r="G78" s="93"/>
      <c r="H78" s="5" t="s">
        <v>43</v>
      </c>
      <c r="I78" s="5" t="str">
        <f t="shared" ref="I78:J81" si="19">+C78</f>
        <v>Servicios especiales de mantenimiento y reparación</v>
      </c>
      <c r="J78" s="4">
        <f t="shared" si="19"/>
        <v>348308</v>
      </c>
      <c r="K78" s="5"/>
      <c r="L78" s="5"/>
      <c r="M78" s="4"/>
      <c r="N78" s="4">
        <f t="shared" si="1"/>
        <v>348308</v>
      </c>
      <c r="O78" s="4">
        <f t="shared" si="11"/>
        <v>-348308</v>
      </c>
      <c r="P78" s="4"/>
      <c r="Q78" s="4"/>
      <c r="R78" s="5"/>
      <c r="S78" s="4">
        <f t="shared" si="4"/>
        <v>0</v>
      </c>
      <c r="T78" s="5"/>
      <c r="U78" s="5"/>
      <c r="V78" s="5"/>
      <c r="W78" s="4">
        <f t="shared" ref="W78:W81" si="20">+O78</f>
        <v>-348308</v>
      </c>
      <c r="X78" s="5"/>
      <c r="Y78" s="4">
        <f t="shared" si="15"/>
        <v>0</v>
      </c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1:49" x14ac:dyDescent="0.25">
      <c r="A79" s="23" t="s">
        <v>93</v>
      </c>
      <c r="B79" s="2"/>
      <c r="C79" s="85" t="s">
        <v>113</v>
      </c>
      <c r="D79" s="26">
        <v>2714</v>
      </c>
      <c r="E79" s="26"/>
      <c r="F79" s="26">
        <v>35522</v>
      </c>
      <c r="G79" s="92"/>
      <c r="H79" s="5" t="s">
        <v>43</v>
      </c>
      <c r="I79" s="5" t="str">
        <f t="shared" si="19"/>
        <v>Mant. y rep. De equipo de oficina y muebles</v>
      </c>
      <c r="J79" s="4">
        <f t="shared" si="19"/>
        <v>2714</v>
      </c>
      <c r="K79" s="5"/>
      <c r="L79" s="5"/>
      <c r="M79" s="4"/>
      <c r="N79" s="4">
        <f t="shared" si="1"/>
        <v>2714</v>
      </c>
      <c r="O79" s="4">
        <f t="shared" si="11"/>
        <v>-2714</v>
      </c>
      <c r="P79" s="4"/>
      <c r="Q79" s="4"/>
      <c r="R79" s="5"/>
      <c r="S79" s="4">
        <f t="shared" ref="S79:S85" si="21">SUM(N79:R79)</f>
        <v>0</v>
      </c>
      <c r="T79" s="5"/>
      <c r="U79" s="5"/>
      <c r="V79" s="5"/>
      <c r="W79" s="4">
        <f t="shared" si="20"/>
        <v>-2714</v>
      </c>
      <c r="X79" s="5"/>
      <c r="Y79" s="4">
        <f t="shared" si="15"/>
        <v>0</v>
      </c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  <row r="80" spans="1:49" x14ac:dyDescent="0.25">
      <c r="A80" s="23" t="s">
        <v>93</v>
      </c>
      <c r="B80" s="37" t="s">
        <v>114</v>
      </c>
      <c r="C80" s="5" t="s">
        <v>115</v>
      </c>
      <c r="D80" s="26">
        <v>0</v>
      </c>
      <c r="E80" s="26"/>
      <c r="F80" s="26">
        <v>0</v>
      </c>
      <c r="G80" s="92"/>
      <c r="H80" s="5" t="s">
        <v>43</v>
      </c>
      <c r="I80" s="5" t="str">
        <f t="shared" si="19"/>
        <v>Mant. y rep. De equipo de comunicación</v>
      </c>
      <c r="J80" s="4">
        <f t="shared" si="19"/>
        <v>0</v>
      </c>
      <c r="K80" s="5"/>
      <c r="L80" s="5"/>
      <c r="M80" s="4"/>
      <c r="N80" s="4">
        <f t="shared" si="1"/>
        <v>0</v>
      </c>
      <c r="O80" s="4">
        <f t="shared" si="11"/>
        <v>0</v>
      </c>
      <c r="P80" s="4"/>
      <c r="Q80" s="4"/>
      <c r="R80" s="5"/>
      <c r="S80" s="4">
        <f t="shared" si="21"/>
        <v>0</v>
      </c>
      <c r="T80" s="5"/>
      <c r="U80" s="5"/>
      <c r="V80" s="5"/>
      <c r="W80" s="4">
        <f t="shared" si="20"/>
        <v>0</v>
      </c>
      <c r="X80" s="5"/>
      <c r="Y80" s="4">
        <f t="shared" si="15"/>
        <v>0</v>
      </c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</row>
    <row r="81" spans="1:49" x14ac:dyDescent="0.25">
      <c r="A81" s="23" t="s">
        <v>93</v>
      </c>
      <c r="B81" s="2"/>
      <c r="C81" s="85" t="s">
        <v>116</v>
      </c>
      <c r="D81" s="26">
        <v>83561</v>
      </c>
      <c r="E81" s="26"/>
      <c r="F81" s="26">
        <v>244776</v>
      </c>
      <c r="G81" s="92"/>
      <c r="H81" s="5" t="s">
        <v>43</v>
      </c>
      <c r="I81" s="5" t="str">
        <f t="shared" si="19"/>
        <v>Mant. y rep. De equipo de transporte, tracción y elevación</v>
      </c>
      <c r="J81" s="4">
        <f t="shared" si="19"/>
        <v>83561</v>
      </c>
      <c r="K81" s="5"/>
      <c r="L81" s="5"/>
      <c r="M81" s="4"/>
      <c r="N81" s="4">
        <f t="shared" si="1"/>
        <v>83561</v>
      </c>
      <c r="O81" s="4">
        <f t="shared" si="11"/>
        <v>-83561</v>
      </c>
      <c r="P81" s="4"/>
      <c r="Q81" s="4"/>
      <c r="R81" s="5"/>
      <c r="S81" s="4">
        <f t="shared" si="21"/>
        <v>0</v>
      </c>
      <c r="T81" s="5"/>
      <c r="U81" s="5"/>
      <c r="V81" s="5"/>
      <c r="W81" s="4">
        <f t="shared" si="20"/>
        <v>-83561</v>
      </c>
      <c r="X81" s="5"/>
      <c r="Y81" s="4">
        <f t="shared" si="15"/>
        <v>0</v>
      </c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1:49" x14ac:dyDescent="0.25">
      <c r="A82" s="28"/>
      <c r="B82" s="2"/>
      <c r="C82" s="208" t="s">
        <v>117</v>
      </c>
      <c r="D82" s="30"/>
      <c r="E82" s="31"/>
      <c r="F82" s="30"/>
      <c r="G82" s="31"/>
      <c r="H82" s="29"/>
      <c r="I82" s="29"/>
      <c r="J82" s="9"/>
      <c r="K82" s="29"/>
      <c r="L82" s="29"/>
      <c r="M82" s="9"/>
      <c r="N82" s="9">
        <f t="shared" si="1"/>
        <v>0</v>
      </c>
      <c r="O82" s="9">
        <f t="shared" si="11"/>
        <v>0</v>
      </c>
      <c r="P82" s="9"/>
      <c r="Q82" s="9"/>
      <c r="R82" s="29"/>
      <c r="S82" s="9">
        <f t="shared" si="21"/>
        <v>0</v>
      </c>
      <c r="T82" s="29"/>
      <c r="U82" s="29"/>
      <c r="V82" s="29"/>
      <c r="W82" s="29"/>
      <c r="X82" s="29"/>
      <c r="Y82" s="9">
        <f t="shared" si="15"/>
        <v>0</v>
      </c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</row>
    <row r="83" spans="1:49" x14ac:dyDescent="0.25">
      <c r="A83" s="23" t="s">
        <v>93</v>
      </c>
      <c r="B83" s="2"/>
      <c r="C83" s="85" t="s">
        <v>118</v>
      </c>
      <c r="D83" s="26">
        <v>0</v>
      </c>
      <c r="E83" s="26"/>
      <c r="F83" s="26">
        <v>8918</v>
      </c>
      <c r="G83" s="93"/>
      <c r="H83" s="5" t="s">
        <v>43</v>
      </c>
      <c r="I83" s="5" t="str">
        <f t="shared" ref="I83:J89" si="22">+C83</f>
        <v>Comisiones y gastos bancarios</v>
      </c>
      <c r="J83" s="4">
        <f t="shared" si="22"/>
        <v>0</v>
      </c>
      <c r="K83" s="5"/>
      <c r="L83" s="5"/>
      <c r="M83" s="4"/>
      <c r="N83" s="4">
        <f t="shared" si="1"/>
        <v>0</v>
      </c>
      <c r="O83" s="4">
        <f t="shared" si="11"/>
        <v>0</v>
      </c>
      <c r="P83" s="4"/>
      <c r="Q83" s="4"/>
      <c r="R83" s="5"/>
      <c r="S83" s="4">
        <f t="shared" si="21"/>
        <v>0</v>
      </c>
      <c r="T83" s="5"/>
      <c r="U83" s="5"/>
      <c r="V83" s="5"/>
      <c r="W83" s="4">
        <f t="shared" ref="W83:W89" si="23">+O83</f>
        <v>0</v>
      </c>
      <c r="X83" s="5"/>
      <c r="Y83" s="4">
        <f t="shared" si="15"/>
        <v>0</v>
      </c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</row>
    <row r="84" spans="1:49" x14ac:dyDescent="0.25">
      <c r="A84" s="23" t="s">
        <v>93</v>
      </c>
      <c r="B84" s="37" t="s">
        <v>119</v>
      </c>
      <c r="C84" s="5" t="s">
        <v>120</v>
      </c>
      <c r="D84" s="26">
        <v>378134</v>
      </c>
      <c r="E84" s="26"/>
      <c r="F84" s="26">
        <v>132009</v>
      </c>
      <c r="G84" s="92"/>
      <c r="H84" s="5" t="s">
        <v>43</v>
      </c>
      <c r="I84" s="5" t="str">
        <f t="shared" si="22"/>
        <v xml:space="preserve">Servicios sanitarios médicos y veterinarios </v>
      </c>
      <c r="J84" s="4">
        <f t="shared" si="22"/>
        <v>378134</v>
      </c>
      <c r="K84" s="5"/>
      <c r="L84" s="5"/>
      <c r="M84" s="4"/>
      <c r="N84" s="4">
        <f t="shared" si="1"/>
        <v>378134</v>
      </c>
      <c r="O84" s="4">
        <f t="shared" si="11"/>
        <v>-378134</v>
      </c>
      <c r="P84" s="4"/>
      <c r="Q84" s="4"/>
      <c r="R84" s="5"/>
      <c r="S84" s="4">
        <f t="shared" si="21"/>
        <v>0</v>
      </c>
      <c r="T84" s="5"/>
      <c r="U84" s="5"/>
      <c r="V84" s="5"/>
      <c r="W84" s="4">
        <f t="shared" si="23"/>
        <v>-378134</v>
      </c>
      <c r="X84" s="5"/>
      <c r="Y84" s="4">
        <f t="shared" ref="Y84:Y111" si="24">SUM(T84:X84)-O84</f>
        <v>0</v>
      </c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</row>
    <row r="85" spans="1:49" x14ac:dyDescent="0.25">
      <c r="A85" s="23" t="s">
        <v>93</v>
      </c>
      <c r="B85" s="2"/>
      <c r="C85" s="85" t="s">
        <v>121</v>
      </c>
      <c r="D85" s="26">
        <v>143795</v>
      </c>
      <c r="E85" s="26"/>
      <c r="F85" s="26">
        <v>449415</v>
      </c>
      <c r="G85" s="92"/>
      <c r="H85" s="5"/>
      <c r="I85" s="5" t="str">
        <f t="shared" si="22"/>
        <v>Fumigación</v>
      </c>
      <c r="J85" s="4">
        <f t="shared" si="22"/>
        <v>143795</v>
      </c>
      <c r="K85" s="5"/>
      <c r="L85" s="5"/>
      <c r="M85" s="4"/>
      <c r="N85" s="4">
        <f t="shared" si="1"/>
        <v>143795</v>
      </c>
      <c r="O85" s="4">
        <f t="shared" si="11"/>
        <v>-143795</v>
      </c>
      <c r="P85" s="4"/>
      <c r="Q85" s="4"/>
      <c r="R85" s="5"/>
      <c r="S85" s="4">
        <f t="shared" si="21"/>
        <v>0</v>
      </c>
      <c r="T85" s="5"/>
      <c r="U85" s="5"/>
      <c r="V85" s="5"/>
      <c r="W85" s="4">
        <f t="shared" si="23"/>
        <v>-143795</v>
      </c>
      <c r="X85" s="5"/>
      <c r="Y85" s="4">
        <f t="shared" si="24"/>
        <v>0</v>
      </c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</row>
    <row r="86" spans="1:49" x14ac:dyDescent="0.25">
      <c r="A86" s="23" t="s">
        <v>93</v>
      </c>
      <c r="B86" s="2"/>
      <c r="C86" s="85" t="s">
        <v>122</v>
      </c>
      <c r="D86" s="26">
        <v>0</v>
      </c>
      <c r="E86" s="26"/>
      <c r="F86" s="26">
        <v>46610</v>
      </c>
      <c r="G86" s="92"/>
      <c r="H86" s="5" t="s">
        <v>43</v>
      </c>
      <c r="I86" s="5" t="str">
        <f t="shared" si="22"/>
        <v>Festividades</v>
      </c>
      <c r="J86" s="4">
        <f t="shared" si="22"/>
        <v>0</v>
      </c>
      <c r="K86" s="5"/>
      <c r="L86" s="5"/>
      <c r="M86" s="4"/>
      <c r="N86" s="4">
        <f t="shared" ref="N86:N146" si="25">+J86+K86-L86-M86</f>
        <v>0</v>
      </c>
      <c r="O86" s="4">
        <f t="shared" si="11"/>
        <v>0</v>
      </c>
      <c r="P86" s="4"/>
      <c r="Q86" s="4"/>
      <c r="R86" s="5"/>
      <c r="S86" s="4">
        <f t="shared" ref="S86:S115" si="26">SUM(N86:R86)</f>
        <v>0</v>
      </c>
      <c r="T86" s="5"/>
      <c r="U86" s="5"/>
      <c r="V86" s="5"/>
      <c r="W86" s="4">
        <f t="shared" si="23"/>
        <v>0</v>
      </c>
      <c r="X86" s="5"/>
      <c r="Y86" s="4">
        <f t="shared" si="24"/>
        <v>0</v>
      </c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1:49" x14ac:dyDescent="0.25">
      <c r="A87" s="23" t="s">
        <v>93</v>
      </c>
      <c r="B87" s="2"/>
      <c r="C87" s="85" t="s">
        <v>123</v>
      </c>
      <c r="D87" s="26">
        <v>527605</v>
      </c>
      <c r="E87" s="26"/>
      <c r="F87" s="26">
        <v>897150</v>
      </c>
      <c r="G87" s="92"/>
      <c r="H87" s="5" t="s">
        <v>43</v>
      </c>
      <c r="I87" s="5" t="str">
        <f t="shared" si="22"/>
        <v>Otros servicios técnicos profesionales</v>
      </c>
      <c r="J87" s="4">
        <f t="shared" si="22"/>
        <v>527605</v>
      </c>
      <c r="K87" s="5"/>
      <c r="L87" s="5"/>
      <c r="M87" s="4"/>
      <c r="N87" s="4">
        <f t="shared" si="25"/>
        <v>527605</v>
      </c>
      <c r="O87" s="4">
        <f t="shared" si="11"/>
        <v>-527605</v>
      </c>
      <c r="P87" s="4"/>
      <c r="Q87" s="4"/>
      <c r="R87" s="5"/>
      <c r="S87" s="4">
        <f t="shared" si="26"/>
        <v>0</v>
      </c>
      <c r="T87" s="5"/>
      <c r="U87" s="5"/>
      <c r="V87" s="5"/>
      <c r="W87" s="4">
        <f t="shared" si="23"/>
        <v>-527605</v>
      </c>
      <c r="X87" s="5"/>
      <c r="Y87" s="4">
        <f t="shared" si="24"/>
        <v>0</v>
      </c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1:49" x14ac:dyDescent="0.25">
      <c r="A88" s="23" t="s">
        <v>93</v>
      </c>
      <c r="B88" s="2"/>
      <c r="C88" s="85" t="s">
        <v>274</v>
      </c>
      <c r="D88" s="26">
        <v>496074</v>
      </c>
      <c r="E88" s="26"/>
      <c r="F88" s="26">
        <v>82200</v>
      </c>
      <c r="G88" s="115"/>
      <c r="H88" s="5"/>
      <c r="I88" s="5" t="str">
        <f t="shared" si="22"/>
        <v>Recoleccion de residuos solidos</v>
      </c>
      <c r="J88" s="4"/>
      <c r="K88" s="5"/>
      <c r="L88" s="5"/>
      <c r="M88" s="4"/>
      <c r="N88" s="4"/>
      <c r="O88" s="4"/>
      <c r="P88" s="4"/>
      <c r="Q88" s="4"/>
      <c r="R88" s="5"/>
      <c r="S88" s="4"/>
      <c r="T88" s="5"/>
      <c r="U88" s="5"/>
      <c r="V88" s="5"/>
      <c r="W88" s="4"/>
      <c r="X88" s="5"/>
      <c r="Y88" s="4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1:49" x14ac:dyDescent="0.25">
      <c r="A89" s="23" t="s">
        <v>93</v>
      </c>
      <c r="B89" s="2"/>
      <c r="C89" s="85" t="s">
        <v>124</v>
      </c>
      <c r="D89" s="26">
        <v>581043</v>
      </c>
      <c r="E89" s="26"/>
      <c r="F89" s="26">
        <v>548804</v>
      </c>
      <c r="G89" s="92"/>
      <c r="H89" s="5"/>
      <c r="I89" s="5" t="str">
        <f t="shared" si="22"/>
        <v>Impuestos </v>
      </c>
      <c r="J89" s="4">
        <f t="shared" si="22"/>
        <v>581043</v>
      </c>
      <c r="K89" s="5"/>
      <c r="L89" s="5"/>
      <c r="M89" s="4"/>
      <c r="N89" s="4">
        <f t="shared" si="25"/>
        <v>581043</v>
      </c>
      <c r="O89" s="4">
        <f t="shared" si="11"/>
        <v>-581043</v>
      </c>
      <c r="P89" s="4"/>
      <c r="Q89" s="4"/>
      <c r="R89" s="5"/>
      <c r="S89" s="4">
        <f t="shared" si="26"/>
        <v>0</v>
      </c>
      <c r="T89" s="5"/>
      <c r="U89" s="5"/>
      <c r="V89" s="5"/>
      <c r="W89" s="4">
        <f t="shared" si="23"/>
        <v>-581043</v>
      </c>
      <c r="X89" s="5"/>
      <c r="Y89" s="4">
        <f t="shared" si="24"/>
        <v>0</v>
      </c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  <row r="90" spans="1:49" x14ac:dyDescent="0.25">
      <c r="A90" s="32"/>
      <c r="B90" s="2"/>
      <c r="C90" s="208" t="s">
        <v>125</v>
      </c>
      <c r="D90" s="30"/>
      <c r="E90" s="9"/>
      <c r="F90" s="30"/>
      <c r="G90" s="9"/>
      <c r="H90" s="29"/>
      <c r="I90" s="29"/>
      <c r="J90" s="9"/>
      <c r="K90" s="29"/>
      <c r="L90" s="29"/>
      <c r="M90" s="9"/>
      <c r="N90" s="9">
        <f t="shared" si="25"/>
        <v>0</v>
      </c>
      <c r="O90" s="9">
        <f t="shared" si="11"/>
        <v>0</v>
      </c>
      <c r="P90" s="9"/>
      <c r="Q90" s="9"/>
      <c r="R90" s="29"/>
      <c r="S90" s="9">
        <f t="shared" si="26"/>
        <v>0</v>
      </c>
      <c r="T90" s="29"/>
      <c r="U90" s="29"/>
      <c r="V90" s="29"/>
      <c r="W90" s="29"/>
      <c r="X90" s="29"/>
      <c r="Y90" s="9">
        <f t="shared" si="24"/>
        <v>0</v>
      </c>
      <c r="Z90" s="29"/>
      <c r="AA90" s="15" t="b">
        <f t="shared" ref="AA90:AA139" si="27">+AB90=C90</f>
        <v>1</v>
      </c>
      <c r="AB90" s="38" t="s">
        <v>125</v>
      </c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</row>
    <row r="91" spans="1:49" x14ac:dyDescent="0.25">
      <c r="A91" s="32"/>
      <c r="B91" s="2"/>
      <c r="C91" s="208" t="s">
        <v>126</v>
      </c>
      <c r="D91" s="30"/>
      <c r="E91" s="31"/>
      <c r="F91" s="30"/>
      <c r="G91" s="31"/>
      <c r="H91" s="29"/>
      <c r="I91" s="29"/>
      <c r="J91" s="9"/>
      <c r="K91" s="29"/>
      <c r="L91" s="29"/>
      <c r="M91" s="9"/>
      <c r="N91" s="9">
        <f t="shared" si="25"/>
        <v>0</v>
      </c>
      <c r="O91" s="9">
        <f t="shared" si="11"/>
        <v>0</v>
      </c>
      <c r="P91" s="9"/>
      <c r="Q91" s="9"/>
      <c r="R91" s="29"/>
      <c r="S91" s="9">
        <f t="shared" si="26"/>
        <v>0</v>
      </c>
      <c r="T91" s="29"/>
      <c r="U91" s="29"/>
      <c r="V91" s="29"/>
      <c r="W91" s="29"/>
      <c r="X91" s="29"/>
      <c r="Y91" s="9">
        <f t="shared" si="24"/>
        <v>0</v>
      </c>
      <c r="Z91" s="29"/>
      <c r="AA91" s="15" t="b">
        <f t="shared" si="27"/>
        <v>1</v>
      </c>
      <c r="AB91" s="38" t="s">
        <v>126</v>
      </c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</row>
    <row r="92" spans="1:49" x14ac:dyDescent="0.25">
      <c r="A92" s="23" t="s">
        <v>69</v>
      </c>
      <c r="B92" s="39" t="s">
        <v>127</v>
      </c>
      <c r="C92" s="40" t="s">
        <v>128</v>
      </c>
      <c r="D92" s="26">
        <v>1243820</v>
      </c>
      <c r="E92" s="26"/>
      <c r="F92" s="26">
        <v>496652</v>
      </c>
      <c r="G92" s="26"/>
      <c r="H92" s="5" t="s">
        <v>43</v>
      </c>
      <c r="I92" s="5" t="str">
        <f>+C92</f>
        <v>Alimentos y bebidas para personas</v>
      </c>
      <c r="J92" s="4">
        <f>+D92</f>
        <v>1243820</v>
      </c>
      <c r="K92" s="5"/>
      <c r="L92" s="5"/>
      <c r="M92" s="4"/>
      <c r="N92" s="4">
        <f t="shared" si="25"/>
        <v>1243820</v>
      </c>
      <c r="O92" s="4">
        <f t="shared" si="11"/>
        <v>-1243820</v>
      </c>
      <c r="P92" s="4"/>
      <c r="Q92" s="4"/>
      <c r="R92" s="5"/>
      <c r="S92" s="4">
        <f t="shared" si="26"/>
        <v>0</v>
      </c>
      <c r="T92" s="5"/>
      <c r="U92" s="4">
        <f>+O92</f>
        <v>-1243820</v>
      </c>
      <c r="V92" s="4"/>
      <c r="W92" s="5"/>
      <c r="X92" s="5"/>
      <c r="Y92" s="4">
        <f t="shared" si="24"/>
        <v>0</v>
      </c>
      <c r="Z92" s="5"/>
      <c r="AA92" s="15" t="b">
        <f t="shared" si="27"/>
        <v>1</v>
      </c>
      <c r="AB92" s="40" t="s">
        <v>128</v>
      </c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x14ac:dyDescent="0.25">
      <c r="A93" s="23" t="s">
        <v>69</v>
      </c>
      <c r="B93" s="39" t="s">
        <v>270</v>
      </c>
      <c r="C93" s="40" t="s">
        <v>271</v>
      </c>
      <c r="D93" s="26">
        <v>4811259</v>
      </c>
      <c r="E93" s="26"/>
      <c r="F93" s="26">
        <v>2946705</v>
      </c>
      <c r="G93" s="93"/>
      <c r="H93" s="5"/>
      <c r="I93" s="5"/>
      <c r="J93" s="4"/>
      <c r="K93" s="5"/>
      <c r="L93" s="5"/>
      <c r="M93" s="4"/>
      <c r="N93" s="4"/>
      <c r="O93" s="4"/>
      <c r="P93" s="4"/>
      <c r="Q93" s="4"/>
      <c r="R93" s="5"/>
      <c r="S93" s="4"/>
      <c r="T93" s="5"/>
      <c r="U93" s="4"/>
      <c r="V93" s="4"/>
      <c r="W93" s="5"/>
      <c r="X93" s="5"/>
      <c r="Y93" s="4"/>
      <c r="Z93" s="5"/>
      <c r="AA93" s="15"/>
      <c r="AB93" s="40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</row>
    <row r="94" spans="1:49" x14ac:dyDescent="0.25">
      <c r="A94" s="23" t="s">
        <v>129</v>
      </c>
      <c r="B94" s="39" t="s">
        <v>130</v>
      </c>
      <c r="C94" s="40" t="s">
        <v>131</v>
      </c>
      <c r="D94" s="26">
        <v>290745</v>
      </c>
      <c r="E94" s="26"/>
      <c r="F94" s="26">
        <v>244985</v>
      </c>
      <c r="G94" s="93"/>
      <c r="H94" s="5" t="s">
        <v>43</v>
      </c>
      <c r="I94" s="5" t="str">
        <f>+C94</f>
        <v>Productos forestales</v>
      </c>
      <c r="J94" s="4">
        <f>+D94</f>
        <v>290745</v>
      </c>
      <c r="K94" s="5"/>
      <c r="L94" s="5"/>
      <c r="M94" s="4"/>
      <c r="N94" s="4">
        <f t="shared" si="25"/>
        <v>290745</v>
      </c>
      <c r="O94" s="4">
        <f t="shared" si="11"/>
        <v>-290745</v>
      </c>
      <c r="P94" s="4"/>
      <c r="Q94" s="4"/>
      <c r="R94" s="5"/>
      <c r="S94" s="4">
        <f t="shared" si="26"/>
        <v>0</v>
      </c>
      <c r="T94" s="5"/>
      <c r="U94" s="4"/>
      <c r="V94" s="4"/>
      <c r="W94" s="4">
        <f>+O94</f>
        <v>-290745</v>
      </c>
      <c r="X94" s="5"/>
      <c r="Y94" s="4">
        <f t="shared" si="24"/>
        <v>0</v>
      </c>
      <c r="Z94" s="5"/>
      <c r="AA94" s="15" t="b">
        <f t="shared" si="27"/>
        <v>1</v>
      </c>
      <c r="AB94" s="40" t="s">
        <v>131</v>
      </c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</row>
    <row r="95" spans="1:49" x14ac:dyDescent="0.25">
      <c r="A95" s="28"/>
      <c r="B95" s="39"/>
      <c r="C95" s="208" t="s">
        <v>132</v>
      </c>
      <c r="D95" s="30"/>
      <c r="E95" s="31"/>
      <c r="F95" s="30"/>
      <c r="G95" s="29"/>
      <c r="H95" s="29"/>
      <c r="I95" s="29"/>
      <c r="J95" s="9"/>
      <c r="K95" s="29"/>
      <c r="L95" s="29"/>
      <c r="M95" s="9"/>
      <c r="N95" s="9">
        <f t="shared" si="25"/>
        <v>0</v>
      </c>
      <c r="O95" s="9">
        <f t="shared" si="11"/>
        <v>0</v>
      </c>
      <c r="P95" s="9"/>
      <c r="Q95" s="9"/>
      <c r="R95" s="29"/>
      <c r="S95" s="9">
        <f t="shared" si="26"/>
        <v>0</v>
      </c>
      <c r="T95" s="29"/>
      <c r="U95" s="29"/>
      <c r="V95" s="29"/>
      <c r="W95" s="29"/>
      <c r="X95" s="29"/>
      <c r="Y95" s="9">
        <f t="shared" si="24"/>
        <v>0</v>
      </c>
      <c r="Z95" s="29"/>
      <c r="AA95" s="15" t="b">
        <f t="shared" si="27"/>
        <v>1</v>
      </c>
      <c r="AB95" s="38" t="s">
        <v>132</v>
      </c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</row>
    <row r="96" spans="1:49" x14ac:dyDescent="0.25">
      <c r="A96" s="23" t="s">
        <v>129</v>
      </c>
      <c r="B96" s="39" t="s">
        <v>133</v>
      </c>
      <c r="C96" s="40" t="s">
        <v>134</v>
      </c>
      <c r="D96" s="26">
        <v>15318</v>
      </c>
      <c r="E96" s="26"/>
      <c r="F96" s="26">
        <v>12897</v>
      </c>
      <c r="G96" s="92"/>
      <c r="H96" s="5" t="s">
        <v>43</v>
      </c>
      <c r="I96" s="5" t="str">
        <f t="shared" ref="I96:J99" si="28">+C96</f>
        <v>Hilados y telas</v>
      </c>
      <c r="J96" s="4">
        <f t="shared" si="28"/>
        <v>15318</v>
      </c>
      <c r="K96" s="5"/>
      <c r="L96" s="5"/>
      <c r="M96" s="4"/>
      <c r="N96" s="4">
        <f t="shared" si="25"/>
        <v>15318</v>
      </c>
      <c r="O96" s="4">
        <f t="shared" si="11"/>
        <v>-15318</v>
      </c>
      <c r="P96" s="4"/>
      <c r="Q96" s="4"/>
      <c r="R96" s="5"/>
      <c r="S96" s="4">
        <f t="shared" si="26"/>
        <v>0</v>
      </c>
      <c r="T96" s="5"/>
      <c r="U96" s="5"/>
      <c r="V96" s="5"/>
      <c r="W96" s="4">
        <f>+O96</f>
        <v>-15318</v>
      </c>
      <c r="X96" s="5"/>
      <c r="Y96" s="4">
        <f t="shared" si="24"/>
        <v>0</v>
      </c>
      <c r="Z96" s="5"/>
      <c r="AA96" s="15" t="b">
        <f t="shared" si="27"/>
        <v>1</v>
      </c>
      <c r="AB96" s="40" t="s">
        <v>134</v>
      </c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</row>
    <row r="97" spans="1:49" x14ac:dyDescent="0.25">
      <c r="A97" s="23" t="s">
        <v>129</v>
      </c>
      <c r="B97" s="39" t="s">
        <v>135</v>
      </c>
      <c r="C97" s="40" t="s">
        <v>136</v>
      </c>
      <c r="D97" s="26">
        <v>2120</v>
      </c>
      <c r="E97" s="26"/>
      <c r="F97" s="26">
        <v>41318</v>
      </c>
      <c r="G97" s="92"/>
      <c r="H97" s="5" t="s">
        <v>43</v>
      </c>
      <c r="I97" s="5" t="str">
        <f t="shared" si="28"/>
        <v>Acabados textiles</v>
      </c>
      <c r="J97" s="4">
        <f t="shared" si="28"/>
        <v>2120</v>
      </c>
      <c r="K97" s="5"/>
      <c r="L97" s="5"/>
      <c r="M97" s="4"/>
      <c r="N97" s="4">
        <f t="shared" si="25"/>
        <v>2120</v>
      </c>
      <c r="O97" s="4">
        <f t="shared" ref="O97:O150" si="29">-N97</f>
        <v>-2120</v>
      </c>
      <c r="P97" s="4"/>
      <c r="Q97" s="4"/>
      <c r="R97" s="5"/>
      <c r="S97" s="4">
        <f t="shared" si="26"/>
        <v>0</v>
      </c>
      <c r="T97" s="5"/>
      <c r="U97" s="5"/>
      <c r="V97" s="5"/>
      <c r="W97" s="4">
        <f>+O97</f>
        <v>-2120</v>
      </c>
      <c r="X97" s="5"/>
      <c r="Y97" s="4">
        <f t="shared" si="24"/>
        <v>0</v>
      </c>
      <c r="Z97" s="5"/>
      <c r="AA97" s="15" t="b">
        <f t="shared" si="27"/>
        <v>1</v>
      </c>
      <c r="AB97" s="40" t="s">
        <v>136</v>
      </c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</row>
    <row r="98" spans="1:49" x14ac:dyDescent="0.25">
      <c r="A98" s="23" t="s">
        <v>69</v>
      </c>
      <c r="B98" s="39" t="s">
        <v>137</v>
      </c>
      <c r="C98" s="40" t="s">
        <v>138</v>
      </c>
      <c r="D98" s="26">
        <v>28343</v>
      </c>
      <c r="E98" s="26"/>
      <c r="F98" s="26">
        <v>115952</v>
      </c>
      <c r="G98" s="92"/>
      <c r="H98" s="5" t="s">
        <v>43</v>
      </c>
      <c r="I98" s="5" t="str">
        <f t="shared" si="28"/>
        <v>Prendas de vestir</v>
      </c>
      <c r="J98" s="4">
        <f t="shared" si="28"/>
        <v>28343</v>
      </c>
      <c r="K98" s="5"/>
      <c r="L98" s="5"/>
      <c r="M98" s="4"/>
      <c r="N98" s="4">
        <f t="shared" si="25"/>
        <v>28343</v>
      </c>
      <c r="O98" s="4">
        <f t="shared" si="29"/>
        <v>-28343</v>
      </c>
      <c r="P98" s="4"/>
      <c r="Q98" s="4"/>
      <c r="R98" s="5"/>
      <c r="S98" s="4">
        <f t="shared" si="26"/>
        <v>0</v>
      </c>
      <c r="T98" s="5"/>
      <c r="U98" s="4">
        <f>+O98</f>
        <v>-28343</v>
      </c>
      <c r="V98" s="4"/>
      <c r="W98" s="5"/>
      <c r="X98" s="5"/>
      <c r="Y98" s="4">
        <f t="shared" si="24"/>
        <v>0</v>
      </c>
      <c r="Z98" s="5"/>
      <c r="AA98" s="15" t="b">
        <f t="shared" si="27"/>
        <v>1</v>
      </c>
      <c r="AB98" s="40" t="s">
        <v>138</v>
      </c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</row>
    <row r="99" spans="1:49" x14ac:dyDescent="0.25">
      <c r="A99" s="23" t="s">
        <v>69</v>
      </c>
      <c r="B99" s="39"/>
      <c r="C99" s="40" t="s">
        <v>275</v>
      </c>
      <c r="D99" s="26">
        <v>56782</v>
      </c>
      <c r="E99" s="26"/>
      <c r="F99" s="26">
        <v>44561</v>
      </c>
      <c r="G99" s="93"/>
      <c r="H99" s="5"/>
      <c r="I99" s="5" t="str">
        <f t="shared" si="28"/>
        <v>Calzados</v>
      </c>
      <c r="J99" s="4">
        <f t="shared" si="28"/>
        <v>56782</v>
      </c>
      <c r="K99" s="5"/>
      <c r="L99" s="5"/>
      <c r="M99" s="4"/>
      <c r="N99" s="4">
        <f t="shared" si="25"/>
        <v>56782</v>
      </c>
      <c r="O99" s="4">
        <f t="shared" si="29"/>
        <v>-56782</v>
      </c>
      <c r="P99" s="4"/>
      <c r="Q99" s="4"/>
      <c r="R99" s="5"/>
      <c r="S99" s="4">
        <f t="shared" si="26"/>
        <v>0</v>
      </c>
      <c r="T99" s="5"/>
      <c r="U99" s="4"/>
      <c r="V99" s="4"/>
      <c r="W99" s="5"/>
      <c r="X99" s="5"/>
      <c r="Y99" s="4"/>
      <c r="Z99" s="5"/>
      <c r="AA99" s="15"/>
      <c r="AB99" s="40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</row>
    <row r="100" spans="1:49" x14ac:dyDescent="0.25">
      <c r="A100" s="28"/>
      <c r="B100" s="39"/>
      <c r="C100" s="208" t="s">
        <v>139</v>
      </c>
      <c r="D100" s="30"/>
      <c r="E100" s="31"/>
      <c r="F100" s="30"/>
      <c r="G100" s="29"/>
      <c r="H100" s="29"/>
      <c r="I100" s="29"/>
      <c r="J100" s="9"/>
      <c r="K100" s="29"/>
      <c r="L100" s="29"/>
      <c r="M100" s="9"/>
      <c r="N100" s="9">
        <f t="shared" si="25"/>
        <v>0</v>
      </c>
      <c r="O100" s="9">
        <f t="shared" si="29"/>
        <v>0</v>
      </c>
      <c r="P100" s="9"/>
      <c r="Q100" s="9"/>
      <c r="R100" s="29"/>
      <c r="S100" s="9">
        <f t="shared" si="26"/>
        <v>0</v>
      </c>
      <c r="T100" s="29"/>
      <c r="U100" s="29"/>
      <c r="V100" s="29"/>
      <c r="W100" s="29"/>
      <c r="X100" s="29"/>
      <c r="Y100" s="9">
        <f t="shared" si="24"/>
        <v>0</v>
      </c>
      <c r="Z100" s="29"/>
      <c r="AA100" s="15" t="b">
        <f t="shared" si="27"/>
        <v>1</v>
      </c>
      <c r="AB100" s="38" t="s">
        <v>139</v>
      </c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</row>
    <row r="101" spans="1:49" x14ac:dyDescent="0.25">
      <c r="A101" s="23" t="s">
        <v>129</v>
      </c>
      <c r="B101" s="39" t="s">
        <v>140</v>
      </c>
      <c r="C101" s="40" t="s">
        <v>141</v>
      </c>
      <c r="D101" s="26">
        <v>219235</v>
      </c>
      <c r="E101" s="26"/>
      <c r="F101" s="26">
        <v>465467</v>
      </c>
      <c r="G101" s="92"/>
      <c r="H101" s="5" t="s">
        <v>43</v>
      </c>
      <c r="I101" s="5" t="str">
        <f t="shared" ref="I101:J104" si="30">+C101</f>
        <v>Productos de papel y cartón</v>
      </c>
      <c r="J101" s="4">
        <f t="shared" si="30"/>
        <v>219235</v>
      </c>
      <c r="K101" s="5"/>
      <c r="L101" s="5"/>
      <c r="M101" s="4"/>
      <c r="N101" s="4">
        <f t="shared" si="25"/>
        <v>219235</v>
      </c>
      <c r="O101" s="4">
        <f t="shared" si="29"/>
        <v>-219235</v>
      </c>
      <c r="P101" s="4"/>
      <c r="Q101" s="4"/>
      <c r="R101" s="5"/>
      <c r="S101" s="4">
        <f t="shared" si="26"/>
        <v>0</v>
      </c>
      <c r="T101" s="5"/>
      <c r="U101" s="5"/>
      <c r="V101" s="5"/>
      <c r="W101" s="4">
        <f>+O101</f>
        <v>-219235</v>
      </c>
      <c r="X101" s="5"/>
      <c r="Y101" s="4">
        <f t="shared" si="24"/>
        <v>0</v>
      </c>
      <c r="Z101" s="5"/>
      <c r="AA101" s="15" t="b">
        <f t="shared" si="27"/>
        <v>1</v>
      </c>
      <c r="AB101" s="40" t="s">
        <v>141</v>
      </c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</row>
    <row r="102" spans="1:49" x14ac:dyDescent="0.25">
      <c r="A102" s="23" t="s">
        <v>129</v>
      </c>
      <c r="B102" s="39" t="s">
        <v>142</v>
      </c>
      <c r="C102" s="40" t="s">
        <v>143</v>
      </c>
      <c r="D102" s="26">
        <v>259075</v>
      </c>
      <c r="E102" s="26"/>
      <c r="F102" s="26">
        <v>259807</v>
      </c>
      <c r="G102" s="93"/>
      <c r="H102" s="5" t="s">
        <v>43</v>
      </c>
      <c r="I102" s="5" t="str">
        <f t="shared" si="30"/>
        <v>Productos de artes gráficas</v>
      </c>
      <c r="J102" s="4">
        <f t="shared" si="30"/>
        <v>259075</v>
      </c>
      <c r="K102" s="5"/>
      <c r="L102" s="5"/>
      <c r="M102" s="4"/>
      <c r="N102" s="4">
        <f t="shared" si="25"/>
        <v>259075</v>
      </c>
      <c r="O102" s="4">
        <f t="shared" si="29"/>
        <v>-259075</v>
      </c>
      <c r="P102" s="4"/>
      <c r="Q102" s="4"/>
      <c r="R102" s="5"/>
      <c r="S102" s="4">
        <f t="shared" si="26"/>
        <v>0</v>
      </c>
      <c r="T102" s="5"/>
      <c r="U102" s="5"/>
      <c r="V102" s="5"/>
      <c r="W102" s="4">
        <f>+O102</f>
        <v>-259075</v>
      </c>
      <c r="X102" s="5"/>
      <c r="Y102" s="4">
        <f t="shared" si="24"/>
        <v>0</v>
      </c>
      <c r="Z102" s="5"/>
      <c r="AA102" s="15" t="b">
        <f t="shared" si="27"/>
        <v>1</v>
      </c>
      <c r="AB102" s="40" t="s">
        <v>143</v>
      </c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</row>
    <row r="103" spans="1:49" x14ac:dyDescent="0.25">
      <c r="A103" s="23" t="s">
        <v>69</v>
      </c>
      <c r="B103" s="39" t="s">
        <v>144</v>
      </c>
      <c r="C103" s="40" t="s">
        <v>145</v>
      </c>
      <c r="D103" s="26">
        <v>23830</v>
      </c>
      <c r="E103" s="26"/>
      <c r="F103" s="26">
        <v>25220</v>
      </c>
      <c r="G103" s="92"/>
      <c r="H103" s="5" t="s">
        <v>43</v>
      </c>
      <c r="I103" s="5" t="str">
        <f t="shared" si="30"/>
        <v>Productos medicinales para uso humano</v>
      </c>
      <c r="J103" s="4">
        <f t="shared" si="30"/>
        <v>23830</v>
      </c>
      <c r="K103" s="5"/>
      <c r="L103" s="5"/>
      <c r="M103" s="4"/>
      <c r="N103" s="4">
        <f t="shared" si="25"/>
        <v>23830</v>
      </c>
      <c r="O103" s="4">
        <f t="shared" si="29"/>
        <v>-23830</v>
      </c>
      <c r="P103" s="4"/>
      <c r="Q103" s="4"/>
      <c r="R103" s="5"/>
      <c r="S103" s="4">
        <f t="shared" si="26"/>
        <v>0</v>
      </c>
      <c r="T103" s="5"/>
      <c r="U103" s="4">
        <f>+O103</f>
        <v>-23830</v>
      </c>
      <c r="V103" s="4"/>
      <c r="W103" s="4"/>
      <c r="X103" s="5"/>
      <c r="Y103" s="4">
        <f t="shared" si="24"/>
        <v>0</v>
      </c>
      <c r="Z103" s="5"/>
      <c r="AA103" s="15" t="b">
        <f t="shared" si="27"/>
        <v>1</v>
      </c>
      <c r="AB103" s="40" t="s">
        <v>145</v>
      </c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</row>
    <row r="104" spans="1:49" x14ac:dyDescent="0.25">
      <c r="A104" s="23" t="s">
        <v>69</v>
      </c>
      <c r="B104" s="39"/>
      <c r="C104" s="40" t="s">
        <v>276</v>
      </c>
      <c r="D104" s="26">
        <v>187647</v>
      </c>
      <c r="E104" s="26"/>
      <c r="F104" s="26">
        <v>11571</v>
      </c>
      <c r="G104" s="93"/>
      <c r="H104" s="5"/>
      <c r="I104" s="5" t="str">
        <f t="shared" si="30"/>
        <v>Productos medicinales para uso veterinarios</v>
      </c>
      <c r="J104" s="4">
        <f t="shared" si="30"/>
        <v>187647</v>
      </c>
      <c r="K104" s="5"/>
      <c r="L104" s="5"/>
      <c r="M104" s="4"/>
      <c r="N104" s="4">
        <f t="shared" si="25"/>
        <v>187647</v>
      </c>
      <c r="O104" s="4">
        <f t="shared" si="29"/>
        <v>-187647</v>
      </c>
      <c r="P104" s="4"/>
      <c r="Q104" s="4"/>
      <c r="R104" s="5"/>
      <c r="S104" s="4">
        <f t="shared" si="26"/>
        <v>0</v>
      </c>
      <c r="T104" s="5"/>
      <c r="U104" s="4"/>
      <c r="V104" s="4"/>
      <c r="W104" s="4"/>
      <c r="X104" s="5"/>
      <c r="Y104" s="4"/>
      <c r="Z104" s="5"/>
      <c r="AA104" s="15"/>
      <c r="AB104" s="40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</row>
    <row r="105" spans="1:49" x14ac:dyDescent="0.25">
      <c r="A105" s="28"/>
      <c r="B105" s="39"/>
      <c r="C105" s="208" t="s">
        <v>146</v>
      </c>
      <c r="D105" s="30"/>
      <c r="E105" s="31"/>
      <c r="F105" s="30"/>
      <c r="G105" s="29"/>
      <c r="H105" s="29"/>
      <c r="I105" s="29"/>
      <c r="J105" s="9"/>
      <c r="K105" s="29"/>
      <c r="L105" s="29"/>
      <c r="M105" s="9"/>
      <c r="N105" s="9">
        <f t="shared" si="25"/>
        <v>0</v>
      </c>
      <c r="O105" s="9">
        <f t="shared" si="29"/>
        <v>0</v>
      </c>
      <c r="P105" s="9"/>
      <c r="Q105" s="9"/>
      <c r="R105" s="29"/>
      <c r="S105" s="9">
        <f t="shared" si="26"/>
        <v>0</v>
      </c>
      <c r="T105" s="29"/>
      <c r="U105" s="29"/>
      <c r="V105" s="29"/>
      <c r="W105" s="9">
        <f t="shared" ref="W105:W136" si="31">+O105</f>
        <v>0</v>
      </c>
      <c r="X105" s="29"/>
      <c r="Y105" s="9">
        <f t="shared" si="24"/>
        <v>0</v>
      </c>
      <c r="Z105" s="29"/>
      <c r="AA105" s="15" t="b">
        <f t="shared" si="27"/>
        <v>1</v>
      </c>
      <c r="AB105" s="38" t="s">
        <v>146</v>
      </c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</row>
    <row r="106" spans="1:49" x14ac:dyDescent="0.25">
      <c r="A106" s="28" t="s">
        <v>129</v>
      </c>
      <c r="B106" s="39" t="s">
        <v>278</v>
      </c>
      <c r="C106" s="208" t="s">
        <v>277</v>
      </c>
      <c r="D106" s="30"/>
      <c r="E106" s="31"/>
      <c r="F106" s="30"/>
      <c r="G106" s="9"/>
      <c r="H106" s="29"/>
      <c r="I106" s="29"/>
      <c r="J106" s="9"/>
      <c r="K106" s="29"/>
      <c r="L106" s="29"/>
      <c r="M106" s="9"/>
      <c r="N106" s="9"/>
      <c r="O106" s="9"/>
      <c r="P106" s="9"/>
      <c r="Q106" s="9"/>
      <c r="R106" s="29"/>
      <c r="S106" s="9"/>
      <c r="T106" s="29"/>
      <c r="U106" s="29"/>
      <c r="V106" s="29"/>
      <c r="W106" s="9"/>
      <c r="X106" s="29"/>
      <c r="Y106" s="9"/>
      <c r="Z106" s="29"/>
      <c r="AA106" s="15"/>
      <c r="AB106" s="38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</row>
    <row r="107" spans="1:49" x14ac:dyDescent="0.25">
      <c r="A107" s="23" t="s">
        <v>129</v>
      </c>
      <c r="B107" s="39" t="s">
        <v>147</v>
      </c>
      <c r="C107" s="204" t="s">
        <v>148</v>
      </c>
      <c r="D107" s="26">
        <v>0</v>
      </c>
      <c r="E107" s="26"/>
      <c r="F107" s="26">
        <v>0</v>
      </c>
      <c r="G107" s="93"/>
      <c r="H107" s="5" t="s">
        <v>43</v>
      </c>
      <c r="I107" s="5" t="str">
        <f t="shared" ref="I107:J109" si="32">+C107</f>
        <v>Artículos de cuero</v>
      </c>
      <c r="J107" s="4">
        <f t="shared" si="32"/>
        <v>0</v>
      </c>
      <c r="K107" s="5"/>
      <c r="L107" s="5"/>
      <c r="M107" s="4"/>
      <c r="N107" s="4">
        <f t="shared" si="25"/>
        <v>0</v>
      </c>
      <c r="O107" s="4">
        <f t="shared" si="29"/>
        <v>0</v>
      </c>
      <c r="P107" s="4"/>
      <c r="Q107" s="4"/>
      <c r="R107" s="5"/>
      <c r="S107" s="4">
        <f t="shared" si="26"/>
        <v>0</v>
      </c>
      <c r="T107" s="5"/>
      <c r="U107" s="5"/>
      <c r="V107" s="5"/>
      <c r="W107" s="4">
        <f t="shared" si="31"/>
        <v>0</v>
      </c>
      <c r="X107" s="5"/>
      <c r="Y107" s="4">
        <f t="shared" si="24"/>
        <v>0</v>
      </c>
      <c r="Z107" s="5"/>
      <c r="AA107" s="15" t="b">
        <f t="shared" si="27"/>
        <v>1</v>
      </c>
      <c r="AB107" s="40" t="s">
        <v>148</v>
      </c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</row>
    <row r="108" spans="1:49" x14ac:dyDescent="0.25">
      <c r="A108" s="23" t="s">
        <v>129</v>
      </c>
      <c r="B108" s="39" t="s">
        <v>149</v>
      </c>
      <c r="C108" s="204" t="s">
        <v>150</v>
      </c>
      <c r="D108" s="26">
        <v>113020</v>
      </c>
      <c r="E108" s="26"/>
      <c r="F108" s="26">
        <v>72161</v>
      </c>
      <c r="G108" s="26"/>
      <c r="H108" s="5" t="s">
        <v>43</v>
      </c>
      <c r="I108" s="5" t="str">
        <f t="shared" si="32"/>
        <v>Artículos de caucho</v>
      </c>
      <c r="J108" s="4">
        <f t="shared" si="32"/>
        <v>113020</v>
      </c>
      <c r="K108" s="5"/>
      <c r="L108" s="5"/>
      <c r="M108" s="4"/>
      <c r="N108" s="4">
        <f t="shared" si="25"/>
        <v>113020</v>
      </c>
      <c r="O108" s="4">
        <f t="shared" si="29"/>
        <v>-113020</v>
      </c>
      <c r="P108" s="4"/>
      <c r="Q108" s="4"/>
      <c r="R108" s="5"/>
      <c r="S108" s="4">
        <f t="shared" si="26"/>
        <v>0</v>
      </c>
      <c r="T108" s="5"/>
      <c r="U108" s="5"/>
      <c r="V108" s="5"/>
      <c r="W108" s="4">
        <f t="shared" si="31"/>
        <v>-113020</v>
      </c>
      <c r="X108" s="5"/>
      <c r="Y108" s="4">
        <f t="shared" si="24"/>
        <v>0</v>
      </c>
      <c r="Z108" s="5"/>
      <c r="AA108" s="15" t="b">
        <f t="shared" si="27"/>
        <v>1</v>
      </c>
      <c r="AB108" s="40" t="s">
        <v>150</v>
      </c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</row>
    <row r="109" spans="1:49" x14ac:dyDescent="0.25">
      <c r="A109" s="23" t="s">
        <v>129</v>
      </c>
      <c r="B109" s="39" t="s">
        <v>151</v>
      </c>
      <c r="C109" s="204" t="s">
        <v>152</v>
      </c>
      <c r="D109" s="26">
        <v>211623</v>
      </c>
      <c r="E109" s="26"/>
      <c r="F109" s="26">
        <v>194037</v>
      </c>
      <c r="G109" s="26"/>
      <c r="H109" s="5" t="s">
        <v>43</v>
      </c>
      <c r="I109" s="5" t="str">
        <f t="shared" si="32"/>
        <v>Artículos de plástico</v>
      </c>
      <c r="J109" s="4">
        <f t="shared" si="32"/>
        <v>211623</v>
      </c>
      <c r="K109" s="5"/>
      <c r="L109" s="5"/>
      <c r="M109" s="4"/>
      <c r="N109" s="4">
        <f t="shared" si="25"/>
        <v>211623</v>
      </c>
      <c r="O109" s="4">
        <f t="shared" si="29"/>
        <v>-211623</v>
      </c>
      <c r="P109" s="4"/>
      <c r="Q109" s="4"/>
      <c r="R109" s="5"/>
      <c r="S109" s="4">
        <f t="shared" si="26"/>
        <v>0</v>
      </c>
      <c r="T109" s="5"/>
      <c r="U109" s="5"/>
      <c r="V109" s="5"/>
      <c r="W109" s="4">
        <f t="shared" si="31"/>
        <v>-211623</v>
      </c>
      <c r="X109" s="5"/>
      <c r="Y109" s="4">
        <f t="shared" si="24"/>
        <v>0</v>
      </c>
      <c r="Z109" s="5"/>
      <c r="AA109" s="15" t="b">
        <f t="shared" si="27"/>
        <v>1</v>
      </c>
      <c r="AB109" s="40" t="s">
        <v>152</v>
      </c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</row>
    <row r="110" spans="1:49" ht="28.5" customHeight="1" x14ac:dyDescent="0.25">
      <c r="A110" s="28"/>
      <c r="B110" s="39"/>
      <c r="C110" s="208" t="s">
        <v>153</v>
      </c>
      <c r="D110" s="30"/>
      <c r="E110" s="31"/>
      <c r="F110" s="30"/>
      <c r="G110" s="9"/>
      <c r="H110" s="29"/>
      <c r="I110" s="29"/>
      <c r="J110" s="9"/>
      <c r="K110" s="29"/>
      <c r="L110" s="29"/>
      <c r="M110" s="9"/>
      <c r="N110" s="9">
        <f t="shared" si="25"/>
        <v>0</v>
      </c>
      <c r="O110" s="9">
        <f t="shared" si="29"/>
        <v>0</v>
      </c>
      <c r="P110" s="9"/>
      <c r="Q110" s="9"/>
      <c r="R110" s="29"/>
      <c r="S110" s="9">
        <f t="shared" si="26"/>
        <v>0</v>
      </c>
      <c r="T110" s="29"/>
      <c r="U110" s="29"/>
      <c r="V110" s="29"/>
      <c r="W110" s="9">
        <f t="shared" si="31"/>
        <v>0</v>
      </c>
      <c r="X110" s="29"/>
      <c r="Y110" s="9">
        <f t="shared" si="24"/>
        <v>0</v>
      </c>
      <c r="Z110" s="29"/>
      <c r="AA110" s="15" t="b">
        <f t="shared" si="27"/>
        <v>1</v>
      </c>
      <c r="AB110" s="38" t="s">
        <v>153</v>
      </c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</row>
    <row r="111" spans="1:49" x14ac:dyDescent="0.25">
      <c r="A111" s="23" t="s">
        <v>129</v>
      </c>
      <c r="B111" s="39" t="s">
        <v>154</v>
      </c>
      <c r="C111" s="204" t="s">
        <v>155</v>
      </c>
      <c r="D111" s="26">
        <v>103297</v>
      </c>
      <c r="E111" s="26"/>
      <c r="F111" s="26">
        <v>127248</v>
      </c>
      <c r="G111" s="93"/>
      <c r="H111" s="5" t="s">
        <v>43</v>
      </c>
      <c r="I111" s="5" t="str">
        <f t="shared" ref="I111:J118" si="33">+C111</f>
        <v>Productos de cemento</v>
      </c>
      <c r="J111" s="4">
        <f t="shared" si="33"/>
        <v>103297</v>
      </c>
      <c r="K111" s="5"/>
      <c r="L111" s="5"/>
      <c r="M111" s="4"/>
      <c r="N111" s="4">
        <f t="shared" si="25"/>
        <v>103297</v>
      </c>
      <c r="O111" s="4">
        <f t="shared" si="29"/>
        <v>-103297</v>
      </c>
      <c r="P111" s="4"/>
      <c r="Q111" s="4"/>
      <c r="R111" s="5"/>
      <c r="S111" s="4">
        <f t="shared" si="26"/>
        <v>0</v>
      </c>
      <c r="T111" s="5"/>
      <c r="U111" s="5"/>
      <c r="V111" s="5"/>
      <c r="W111" s="4">
        <f t="shared" si="31"/>
        <v>-103297</v>
      </c>
      <c r="X111" s="5"/>
      <c r="Y111" s="4">
        <f t="shared" si="24"/>
        <v>0</v>
      </c>
      <c r="Z111" s="5"/>
      <c r="AA111" s="15" t="b">
        <f t="shared" si="27"/>
        <v>1</v>
      </c>
      <c r="AB111" s="40" t="s">
        <v>155</v>
      </c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</row>
    <row r="112" spans="1:49" x14ac:dyDescent="0.25">
      <c r="A112" s="23" t="s">
        <v>129</v>
      </c>
      <c r="B112" s="39" t="s">
        <v>156</v>
      </c>
      <c r="C112" s="40" t="s">
        <v>157</v>
      </c>
      <c r="D112" s="26">
        <v>0</v>
      </c>
      <c r="E112" s="26"/>
      <c r="F112" s="26">
        <v>0</v>
      </c>
      <c r="G112" s="92"/>
      <c r="H112" s="5" t="s">
        <v>43</v>
      </c>
      <c r="I112" s="5" t="str">
        <f t="shared" si="33"/>
        <v>Productos de yeso</v>
      </c>
      <c r="J112" s="4">
        <f t="shared" si="33"/>
        <v>0</v>
      </c>
      <c r="K112" s="5"/>
      <c r="L112" s="5"/>
      <c r="M112" s="4"/>
      <c r="N112" s="4">
        <f t="shared" si="25"/>
        <v>0</v>
      </c>
      <c r="O112" s="4">
        <f t="shared" si="29"/>
        <v>0</v>
      </c>
      <c r="P112" s="4"/>
      <c r="Q112" s="4"/>
      <c r="R112" s="5"/>
      <c r="S112" s="4">
        <f t="shared" si="26"/>
        <v>0</v>
      </c>
      <c r="T112" s="5"/>
      <c r="U112" s="5"/>
      <c r="V112" s="5"/>
      <c r="W112" s="4">
        <f t="shared" si="31"/>
        <v>0</v>
      </c>
      <c r="X112" s="5"/>
      <c r="Y112" s="4">
        <f t="shared" ref="Y112:Y139" si="34">SUM(T112:X112)-O112</f>
        <v>0</v>
      </c>
      <c r="Z112" s="5"/>
      <c r="AA112" s="15" t="b">
        <f t="shared" si="27"/>
        <v>1</v>
      </c>
      <c r="AB112" s="40" t="s">
        <v>157</v>
      </c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</row>
    <row r="113" spans="1:49" x14ac:dyDescent="0.25">
      <c r="A113" s="23"/>
      <c r="B113" s="39" t="s">
        <v>279</v>
      </c>
      <c r="C113" s="40" t="s">
        <v>165</v>
      </c>
      <c r="D113" s="26">
        <v>0</v>
      </c>
      <c r="E113" s="26"/>
      <c r="F113" s="26">
        <v>0</v>
      </c>
      <c r="G113" s="92"/>
      <c r="H113" s="5"/>
      <c r="I113" s="5" t="str">
        <f t="shared" si="33"/>
        <v>Piedra, arcilla y arena</v>
      </c>
      <c r="J113" s="4">
        <f t="shared" si="33"/>
        <v>0</v>
      </c>
      <c r="K113" s="5"/>
      <c r="L113" s="5"/>
      <c r="M113" s="4"/>
      <c r="N113" s="4">
        <f t="shared" si="25"/>
        <v>0</v>
      </c>
      <c r="O113" s="4">
        <f t="shared" si="29"/>
        <v>0</v>
      </c>
      <c r="P113" s="4"/>
      <c r="Q113" s="4"/>
      <c r="R113" s="5"/>
      <c r="S113" s="4">
        <f t="shared" si="26"/>
        <v>0</v>
      </c>
      <c r="T113" s="5"/>
      <c r="U113" s="5"/>
      <c r="V113" s="5"/>
      <c r="W113" s="4">
        <f t="shared" si="31"/>
        <v>0</v>
      </c>
      <c r="X113" s="5"/>
      <c r="Y113" s="4">
        <f t="shared" si="34"/>
        <v>0</v>
      </c>
      <c r="Z113" s="5"/>
      <c r="AA113" s="15"/>
      <c r="AB113" s="40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</row>
    <row r="114" spans="1:49" x14ac:dyDescent="0.25">
      <c r="A114" s="23" t="s">
        <v>129</v>
      </c>
      <c r="B114" s="39" t="s">
        <v>158</v>
      </c>
      <c r="C114" s="40" t="s">
        <v>159</v>
      </c>
      <c r="D114" s="26">
        <v>78788</v>
      </c>
      <c r="E114" s="26"/>
      <c r="F114" s="26">
        <v>32450</v>
      </c>
      <c r="G114" s="92"/>
      <c r="H114" s="5" t="s">
        <v>43</v>
      </c>
      <c r="I114" s="5" t="str">
        <f t="shared" si="33"/>
        <v>Productos de vidrio</v>
      </c>
      <c r="J114" s="4">
        <f t="shared" si="33"/>
        <v>78788</v>
      </c>
      <c r="K114" s="5"/>
      <c r="L114" s="5"/>
      <c r="M114" s="4"/>
      <c r="N114" s="4">
        <f t="shared" si="25"/>
        <v>78788</v>
      </c>
      <c r="O114" s="4">
        <f t="shared" si="29"/>
        <v>-78788</v>
      </c>
      <c r="P114" s="4"/>
      <c r="Q114" s="4"/>
      <c r="R114" s="5"/>
      <c r="S114" s="4">
        <f t="shared" si="26"/>
        <v>0</v>
      </c>
      <c r="T114" s="5"/>
      <c r="U114" s="5"/>
      <c r="V114" s="5"/>
      <c r="W114" s="4">
        <f t="shared" si="31"/>
        <v>-78788</v>
      </c>
      <c r="X114" s="5"/>
      <c r="Y114" s="4">
        <f t="shared" si="34"/>
        <v>0</v>
      </c>
      <c r="Z114" s="5"/>
      <c r="AA114" s="15" t="b">
        <f t="shared" si="27"/>
        <v>1</v>
      </c>
      <c r="AB114" s="40" t="s">
        <v>159</v>
      </c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</row>
    <row r="115" spans="1:49" x14ac:dyDescent="0.25">
      <c r="A115" s="23" t="s">
        <v>129</v>
      </c>
      <c r="B115" s="39" t="s">
        <v>160</v>
      </c>
      <c r="C115" s="40" t="s">
        <v>161</v>
      </c>
      <c r="D115" s="26">
        <v>233759</v>
      </c>
      <c r="E115" s="26"/>
      <c r="F115" s="26">
        <v>403170</v>
      </c>
      <c r="G115" s="92"/>
      <c r="H115" s="5" t="s">
        <v>43</v>
      </c>
      <c r="I115" s="5" t="str">
        <f t="shared" si="33"/>
        <v>Productos ferrosos</v>
      </c>
      <c r="J115" s="4">
        <f t="shared" si="33"/>
        <v>233759</v>
      </c>
      <c r="K115" s="5"/>
      <c r="L115" s="5"/>
      <c r="M115" s="4"/>
      <c r="N115" s="4">
        <f t="shared" si="25"/>
        <v>233759</v>
      </c>
      <c r="O115" s="4">
        <f t="shared" si="29"/>
        <v>-233759</v>
      </c>
      <c r="P115" s="4"/>
      <c r="Q115" s="4"/>
      <c r="R115" s="5"/>
      <c r="S115" s="4">
        <f t="shared" si="26"/>
        <v>0</v>
      </c>
      <c r="T115" s="5"/>
      <c r="U115" s="5"/>
      <c r="V115" s="5"/>
      <c r="W115" s="4">
        <f t="shared" si="31"/>
        <v>-233759</v>
      </c>
      <c r="X115" s="5"/>
      <c r="Y115" s="4">
        <f t="shared" si="34"/>
        <v>0</v>
      </c>
      <c r="Z115" s="5"/>
      <c r="AA115" s="15" t="b">
        <f t="shared" si="27"/>
        <v>1</v>
      </c>
      <c r="AB115" s="40" t="s">
        <v>161</v>
      </c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</row>
    <row r="116" spans="1:49" x14ac:dyDescent="0.25">
      <c r="A116" s="23" t="s">
        <v>129</v>
      </c>
      <c r="B116" s="39" t="e">
        <v>#N/A</v>
      </c>
      <c r="C116" s="40" t="s">
        <v>162</v>
      </c>
      <c r="D116" s="26">
        <v>68180</v>
      </c>
      <c r="E116" s="26"/>
      <c r="F116" s="26">
        <v>88445</v>
      </c>
      <c r="G116" s="92"/>
      <c r="H116" s="5"/>
      <c r="I116" s="5" t="str">
        <f t="shared" si="33"/>
        <v>Herramientas menores</v>
      </c>
      <c r="J116" s="4">
        <f t="shared" si="33"/>
        <v>68180</v>
      </c>
      <c r="K116" s="5"/>
      <c r="L116" s="5"/>
      <c r="M116" s="4"/>
      <c r="N116" s="4">
        <f t="shared" si="25"/>
        <v>68180</v>
      </c>
      <c r="O116" s="4">
        <f t="shared" si="29"/>
        <v>-68180</v>
      </c>
      <c r="P116" s="4"/>
      <c r="Q116" s="4"/>
      <c r="R116" s="5"/>
      <c r="S116" s="4">
        <f t="shared" ref="S116:S146" si="35">SUM(N116:R116)</f>
        <v>0</v>
      </c>
      <c r="T116" s="5"/>
      <c r="U116" s="5"/>
      <c r="V116" s="5"/>
      <c r="W116" s="4">
        <f t="shared" si="31"/>
        <v>-68180</v>
      </c>
      <c r="X116" s="5"/>
      <c r="Y116" s="4">
        <f t="shared" si="34"/>
        <v>0</v>
      </c>
      <c r="Z116" s="5"/>
      <c r="AA116" s="15" t="b">
        <f t="shared" si="27"/>
        <v>1</v>
      </c>
      <c r="AB116" s="40" t="s">
        <v>162</v>
      </c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</row>
    <row r="117" spans="1:49" x14ac:dyDescent="0.25">
      <c r="A117" s="23" t="s">
        <v>129</v>
      </c>
      <c r="B117" s="39" t="s">
        <v>163</v>
      </c>
      <c r="C117" s="40" t="s">
        <v>164</v>
      </c>
      <c r="D117" s="26">
        <v>155766</v>
      </c>
      <c r="E117" s="26"/>
      <c r="F117" s="26">
        <v>16594</v>
      </c>
      <c r="G117" s="92"/>
      <c r="H117" s="5" t="s">
        <v>43</v>
      </c>
      <c r="I117" s="5" t="str">
        <f t="shared" si="33"/>
        <v>Accesorios de metal</v>
      </c>
      <c r="J117" s="4">
        <f t="shared" si="33"/>
        <v>155766</v>
      </c>
      <c r="K117" s="5"/>
      <c r="L117" s="5"/>
      <c r="M117" s="4"/>
      <c r="N117" s="4">
        <f t="shared" si="25"/>
        <v>155766</v>
      </c>
      <c r="O117" s="4">
        <f t="shared" si="29"/>
        <v>-155766</v>
      </c>
      <c r="P117" s="4"/>
      <c r="Q117" s="4"/>
      <c r="R117" s="5"/>
      <c r="S117" s="4">
        <f t="shared" si="35"/>
        <v>0</v>
      </c>
      <c r="T117" s="5"/>
      <c r="U117" s="5"/>
      <c r="V117" s="5"/>
      <c r="W117" s="4">
        <f t="shared" si="31"/>
        <v>-155766</v>
      </c>
      <c r="X117" s="5"/>
      <c r="Y117" s="4">
        <f t="shared" si="34"/>
        <v>0</v>
      </c>
      <c r="Z117" s="5"/>
      <c r="AA117" s="15" t="b">
        <f t="shared" si="27"/>
        <v>1</v>
      </c>
      <c r="AB117" s="40" t="s">
        <v>164</v>
      </c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</row>
    <row r="118" spans="1:49" x14ac:dyDescent="0.25">
      <c r="A118" s="23" t="s">
        <v>129</v>
      </c>
      <c r="B118" s="39" t="e">
        <v>#N/A</v>
      </c>
      <c r="C118" s="40" t="s">
        <v>165</v>
      </c>
      <c r="D118" s="26">
        <v>49657</v>
      </c>
      <c r="E118" s="26"/>
      <c r="F118" s="26">
        <v>92241</v>
      </c>
      <c r="G118" s="93"/>
      <c r="H118" s="5"/>
      <c r="I118" s="5" t="str">
        <f t="shared" si="33"/>
        <v>Piedra, arcilla y arena</v>
      </c>
      <c r="J118" s="4">
        <f t="shared" si="33"/>
        <v>49657</v>
      </c>
      <c r="K118" s="5"/>
      <c r="L118" s="5"/>
      <c r="M118" s="4"/>
      <c r="N118" s="4">
        <f t="shared" si="25"/>
        <v>49657</v>
      </c>
      <c r="O118" s="4">
        <f t="shared" si="29"/>
        <v>-49657</v>
      </c>
      <c r="P118" s="4"/>
      <c r="Q118" s="4"/>
      <c r="R118" s="5"/>
      <c r="S118" s="4">
        <f t="shared" si="35"/>
        <v>0</v>
      </c>
      <c r="T118" s="5"/>
      <c r="U118" s="5"/>
      <c r="V118" s="5"/>
      <c r="W118" s="4">
        <f t="shared" si="31"/>
        <v>-49657</v>
      </c>
      <c r="X118" s="5"/>
      <c r="Y118" s="4">
        <f t="shared" si="34"/>
        <v>0</v>
      </c>
      <c r="Z118" s="5"/>
      <c r="AA118" s="15" t="b">
        <f t="shared" si="27"/>
        <v>1</v>
      </c>
      <c r="AB118" s="40" t="s">
        <v>165</v>
      </c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</row>
    <row r="119" spans="1:49" ht="32.25" customHeight="1" x14ac:dyDescent="0.25">
      <c r="A119" s="28"/>
      <c r="B119" s="39"/>
      <c r="C119" s="208" t="s">
        <v>166</v>
      </c>
      <c r="D119" s="30"/>
      <c r="E119" s="31"/>
      <c r="F119" s="30"/>
      <c r="G119" s="29"/>
      <c r="H119" s="29"/>
      <c r="I119" s="29"/>
      <c r="J119" s="9"/>
      <c r="K119" s="29"/>
      <c r="L119" s="29"/>
      <c r="M119" s="9"/>
      <c r="N119" s="9">
        <f t="shared" si="25"/>
        <v>0</v>
      </c>
      <c r="O119" s="9">
        <f t="shared" si="29"/>
        <v>0</v>
      </c>
      <c r="P119" s="9"/>
      <c r="Q119" s="9"/>
      <c r="R119" s="29"/>
      <c r="S119" s="9">
        <f t="shared" si="35"/>
        <v>0</v>
      </c>
      <c r="T119" s="29"/>
      <c r="U119" s="29"/>
      <c r="V119" s="29"/>
      <c r="W119" s="9">
        <f t="shared" si="31"/>
        <v>0</v>
      </c>
      <c r="X119" s="29"/>
      <c r="Y119" s="9">
        <f t="shared" si="34"/>
        <v>0</v>
      </c>
      <c r="Z119" s="29"/>
      <c r="AA119" s="15" t="b">
        <f t="shared" si="27"/>
        <v>1</v>
      </c>
      <c r="AB119" s="38" t="s">
        <v>166</v>
      </c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</row>
    <row r="120" spans="1:49" x14ac:dyDescent="0.25">
      <c r="A120" s="23" t="s">
        <v>129</v>
      </c>
      <c r="B120" s="39" t="s">
        <v>167</v>
      </c>
      <c r="C120" s="40" t="s">
        <v>168</v>
      </c>
      <c r="D120" s="87">
        <v>290000</v>
      </c>
      <c r="E120" s="26"/>
      <c r="F120" s="87">
        <v>390</v>
      </c>
      <c r="G120" s="93"/>
      <c r="H120" s="5" t="s">
        <v>43</v>
      </c>
      <c r="I120" s="5" t="str">
        <f t="shared" ref="I120:J128" si="36">+C120</f>
        <v>Gasolina</v>
      </c>
      <c r="J120" s="4">
        <f t="shared" si="36"/>
        <v>290000</v>
      </c>
      <c r="K120" s="5"/>
      <c r="L120" s="5"/>
      <c r="M120" s="4"/>
      <c r="N120" s="4">
        <f t="shared" si="25"/>
        <v>290000</v>
      </c>
      <c r="O120" s="4">
        <f t="shared" si="29"/>
        <v>-290000</v>
      </c>
      <c r="P120" s="4"/>
      <c r="Q120" s="4"/>
      <c r="R120" s="5"/>
      <c r="S120" s="4">
        <f t="shared" si="35"/>
        <v>0</v>
      </c>
      <c r="T120" s="5"/>
      <c r="U120" s="5"/>
      <c r="V120" s="5"/>
      <c r="W120" s="4">
        <f t="shared" si="31"/>
        <v>-290000</v>
      </c>
      <c r="X120" s="5"/>
      <c r="Y120" s="4">
        <f t="shared" si="34"/>
        <v>0</v>
      </c>
      <c r="Z120" s="5"/>
      <c r="AA120" s="15" t="b">
        <f t="shared" si="27"/>
        <v>1</v>
      </c>
      <c r="AB120" s="40" t="s">
        <v>168</v>
      </c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</row>
    <row r="121" spans="1:49" x14ac:dyDescent="0.25">
      <c r="A121" s="23" t="s">
        <v>129</v>
      </c>
      <c r="B121" s="39" t="s">
        <v>169</v>
      </c>
      <c r="C121" s="40" t="s">
        <v>170</v>
      </c>
      <c r="D121" s="26">
        <v>362458</v>
      </c>
      <c r="E121" s="26"/>
      <c r="F121" s="26">
        <v>290110</v>
      </c>
      <c r="G121" s="92"/>
      <c r="H121" s="5" t="s">
        <v>43</v>
      </c>
      <c r="I121" s="5" t="str">
        <f t="shared" si="36"/>
        <v>Gasoil</v>
      </c>
      <c r="J121" s="4">
        <f t="shared" si="36"/>
        <v>362458</v>
      </c>
      <c r="K121" s="5"/>
      <c r="L121" s="5"/>
      <c r="M121" s="4"/>
      <c r="N121" s="4">
        <f t="shared" si="25"/>
        <v>362458</v>
      </c>
      <c r="O121" s="4">
        <f t="shared" si="29"/>
        <v>-362458</v>
      </c>
      <c r="P121" s="4"/>
      <c r="Q121" s="4"/>
      <c r="R121" s="5"/>
      <c r="S121" s="4">
        <f t="shared" si="35"/>
        <v>0</v>
      </c>
      <c r="T121" s="5"/>
      <c r="U121" s="5"/>
      <c r="V121" s="5"/>
      <c r="W121" s="4">
        <f t="shared" si="31"/>
        <v>-362458</v>
      </c>
      <c r="X121" s="5"/>
      <c r="Y121" s="4">
        <f t="shared" si="34"/>
        <v>0</v>
      </c>
      <c r="Z121" s="5"/>
      <c r="AA121" s="15" t="b">
        <f t="shared" si="27"/>
        <v>1</v>
      </c>
      <c r="AB121" s="40" t="s">
        <v>170</v>
      </c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</row>
    <row r="122" spans="1:49" x14ac:dyDescent="0.25">
      <c r="A122" s="23" t="s">
        <v>129</v>
      </c>
      <c r="B122" s="39" t="e">
        <v>#N/A</v>
      </c>
      <c r="C122" s="40" t="s">
        <v>171</v>
      </c>
      <c r="D122" s="26">
        <v>0</v>
      </c>
      <c r="E122" s="26"/>
      <c r="F122" s="26">
        <v>1109</v>
      </c>
      <c r="G122" s="92"/>
      <c r="H122" s="5"/>
      <c r="I122" s="5" t="str">
        <f t="shared" si="36"/>
        <v>Aceites y grasas</v>
      </c>
      <c r="J122" s="4">
        <f t="shared" si="36"/>
        <v>0</v>
      </c>
      <c r="K122" s="5"/>
      <c r="L122" s="5"/>
      <c r="M122" s="4"/>
      <c r="N122" s="4">
        <f t="shared" si="25"/>
        <v>0</v>
      </c>
      <c r="O122" s="4">
        <f t="shared" si="29"/>
        <v>0</v>
      </c>
      <c r="P122" s="4"/>
      <c r="Q122" s="4"/>
      <c r="R122" s="5"/>
      <c r="S122" s="4">
        <f t="shared" si="35"/>
        <v>0</v>
      </c>
      <c r="T122" s="5"/>
      <c r="U122" s="5"/>
      <c r="V122" s="5"/>
      <c r="W122" s="4">
        <f t="shared" si="31"/>
        <v>0</v>
      </c>
      <c r="X122" s="5"/>
      <c r="Y122" s="4">
        <f t="shared" si="34"/>
        <v>0</v>
      </c>
      <c r="Z122" s="5"/>
      <c r="AA122" s="15" t="b">
        <f t="shared" si="27"/>
        <v>1</v>
      </c>
      <c r="AB122" s="40" t="s">
        <v>171</v>
      </c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</row>
    <row r="123" spans="1:49" x14ac:dyDescent="0.25">
      <c r="A123" s="23"/>
      <c r="B123" s="39"/>
      <c r="C123" s="40" t="s">
        <v>267</v>
      </c>
      <c r="D123" s="26">
        <v>0</v>
      </c>
      <c r="E123" s="26"/>
      <c r="F123" s="26">
        <v>310</v>
      </c>
      <c r="G123" s="92"/>
      <c r="H123" s="5"/>
      <c r="I123" s="5" t="str">
        <f t="shared" si="36"/>
        <v>Kerosen</v>
      </c>
      <c r="J123" s="4">
        <f t="shared" si="36"/>
        <v>0</v>
      </c>
      <c r="K123" s="5"/>
      <c r="L123" s="5"/>
      <c r="M123" s="4"/>
      <c r="N123" s="4">
        <f t="shared" si="25"/>
        <v>0</v>
      </c>
      <c r="O123" s="4">
        <f t="shared" si="29"/>
        <v>0</v>
      </c>
      <c r="P123" s="4"/>
      <c r="Q123" s="4"/>
      <c r="R123" s="5"/>
      <c r="S123" s="4">
        <f t="shared" si="35"/>
        <v>0</v>
      </c>
      <c r="T123" s="5"/>
      <c r="U123" s="5"/>
      <c r="V123" s="5"/>
      <c r="W123" s="4">
        <f t="shared" si="31"/>
        <v>0</v>
      </c>
      <c r="X123" s="5"/>
      <c r="Y123" s="4">
        <f t="shared" si="34"/>
        <v>0</v>
      </c>
      <c r="Z123" s="5"/>
      <c r="AA123" s="15"/>
      <c r="AB123" s="40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</row>
    <row r="124" spans="1:49" x14ac:dyDescent="0.25">
      <c r="A124" s="23"/>
      <c r="B124" s="39"/>
      <c r="C124" s="40" t="s">
        <v>268</v>
      </c>
      <c r="D124" s="26">
        <v>83826</v>
      </c>
      <c r="E124" s="26"/>
      <c r="F124" s="26">
        <v>63220</v>
      </c>
      <c r="G124" s="92"/>
      <c r="H124" s="5"/>
      <c r="I124" s="5" t="str">
        <f t="shared" si="36"/>
        <v>Gas GLP</v>
      </c>
      <c r="J124" s="4">
        <f t="shared" si="36"/>
        <v>83826</v>
      </c>
      <c r="K124" s="5"/>
      <c r="L124" s="5"/>
      <c r="M124" s="4"/>
      <c r="N124" s="4">
        <f t="shared" si="25"/>
        <v>83826</v>
      </c>
      <c r="O124" s="4">
        <f t="shared" si="29"/>
        <v>-83826</v>
      </c>
      <c r="P124" s="4"/>
      <c r="Q124" s="4"/>
      <c r="R124" s="5"/>
      <c r="S124" s="4">
        <f t="shared" si="35"/>
        <v>0</v>
      </c>
      <c r="T124" s="5"/>
      <c r="U124" s="5"/>
      <c r="V124" s="5"/>
      <c r="W124" s="4">
        <f t="shared" si="31"/>
        <v>-83826</v>
      </c>
      <c r="X124" s="5"/>
      <c r="Y124" s="4">
        <f t="shared" si="34"/>
        <v>0</v>
      </c>
      <c r="Z124" s="5"/>
      <c r="AA124" s="15"/>
      <c r="AB124" s="40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</row>
    <row r="125" spans="1:49" x14ac:dyDescent="0.25">
      <c r="A125" s="23"/>
      <c r="B125" s="39"/>
      <c r="C125" s="40" t="s">
        <v>269</v>
      </c>
      <c r="D125" s="26">
        <v>59483</v>
      </c>
      <c r="E125" s="26"/>
      <c r="F125" s="26">
        <v>143076</v>
      </c>
      <c r="G125" s="92"/>
      <c r="H125" s="5"/>
      <c r="I125" s="5" t="str">
        <f t="shared" si="36"/>
        <v>Lubricantes</v>
      </c>
      <c r="J125" s="4">
        <f t="shared" si="36"/>
        <v>59483</v>
      </c>
      <c r="K125" s="5"/>
      <c r="L125" s="5"/>
      <c r="M125" s="4"/>
      <c r="N125" s="4">
        <f t="shared" si="25"/>
        <v>59483</v>
      </c>
      <c r="O125" s="4">
        <f t="shared" si="29"/>
        <v>-59483</v>
      </c>
      <c r="P125" s="4"/>
      <c r="Q125" s="4"/>
      <c r="R125" s="5"/>
      <c r="S125" s="4">
        <f t="shared" si="35"/>
        <v>0</v>
      </c>
      <c r="T125" s="5"/>
      <c r="U125" s="5"/>
      <c r="V125" s="5"/>
      <c r="W125" s="4">
        <f t="shared" si="31"/>
        <v>-59483</v>
      </c>
      <c r="X125" s="5"/>
      <c r="Y125" s="4">
        <f t="shared" si="34"/>
        <v>0</v>
      </c>
      <c r="Z125" s="5"/>
      <c r="AA125" s="15"/>
      <c r="AB125" s="40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</row>
    <row r="126" spans="1:49" x14ac:dyDescent="0.25">
      <c r="A126" s="23" t="s">
        <v>129</v>
      </c>
      <c r="B126" s="39" t="s">
        <v>172</v>
      </c>
      <c r="C126" s="40" t="s">
        <v>173</v>
      </c>
      <c r="D126" s="26">
        <v>9622</v>
      </c>
      <c r="E126" s="26"/>
      <c r="F126" s="26">
        <v>199186</v>
      </c>
      <c r="G126" s="92"/>
      <c r="H126" s="5" t="s">
        <v>43</v>
      </c>
      <c r="I126" s="5" t="str">
        <f t="shared" si="36"/>
        <v>Productos químicos de laboratorio y de uso personal</v>
      </c>
      <c r="J126" s="4">
        <f t="shared" si="36"/>
        <v>9622</v>
      </c>
      <c r="K126" s="5"/>
      <c r="L126" s="5"/>
      <c r="M126" s="4"/>
      <c r="N126" s="4">
        <f t="shared" si="25"/>
        <v>9622</v>
      </c>
      <c r="O126" s="4">
        <f t="shared" si="29"/>
        <v>-9622</v>
      </c>
      <c r="P126" s="4"/>
      <c r="Q126" s="4"/>
      <c r="R126" s="5"/>
      <c r="S126" s="4">
        <f t="shared" si="35"/>
        <v>0</v>
      </c>
      <c r="T126" s="5"/>
      <c r="U126" s="5"/>
      <c r="V126" s="5"/>
      <c r="W126" s="4">
        <f t="shared" si="31"/>
        <v>-9622</v>
      </c>
      <c r="X126" s="5"/>
      <c r="Y126" s="4">
        <f t="shared" si="34"/>
        <v>0</v>
      </c>
      <c r="Z126" s="5"/>
      <c r="AA126" s="15" t="b">
        <f t="shared" si="27"/>
        <v>1</v>
      </c>
      <c r="AB126" s="40" t="s">
        <v>173</v>
      </c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</row>
    <row r="127" spans="1:49" x14ac:dyDescent="0.25">
      <c r="A127" s="23" t="s">
        <v>129</v>
      </c>
      <c r="B127" s="39" t="s">
        <v>174</v>
      </c>
      <c r="C127" s="40" t="s">
        <v>175</v>
      </c>
      <c r="D127" s="26">
        <v>3022</v>
      </c>
      <c r="E127" s="26"/>
      <c r="F127" s="26">
        <v>29176</v>
      </c>
      <c r="G127" s="92"/>
      <c r="H127" s="5" t="s">
        <v>43</v>
      </c>
      <c r="I127" s="5" t="str">
        <f t="shared" si="36"/>
        <v>Insecticidas, fumigantes y otros</v>
      </c>
      <c r="J127" s="4">
        <f t="shared" si="36"/>
        <v>3022</v>
      </c>
      <c r="K127" s="5"/>
      <c r="L127" s="5"/>
      <c r="M127" s="4"/>
      <c r="N127" s="4">
        <f t="shared" si="25"/>
        <v>3022</v>
      </c>
      <c r="O127" s="4">
        <f t="shared" si="29"/>
        <v>-3022</v>
      </c>
      <c r="P127" s="4"/>
      <c r="Q127" s="4"/>
      <c r="R127" s="5"/>
      <c r="S127" s="4">
        <f t="shared" si="35"/>
        <v>0</v>
      </c>
      <c r="T127" s="5"/>
      <c r="U127" s="5"/>
      <c r="V127" s="5"/>
      <c r="W127" s="4">
        <f t="shared" si="31"/>
        <v>-3022</v>
      </c>
      <c r="X127" s="5"/>
      <c r="Y127" s="4">
        <f t="shared" si="34"/>
        <v>0</v>
      </c>
      <c r="Z127" s="5"/>
      <c r="AA127" s="15" t="b">
        <f t="shared" si="27"/>
        <v>1</v>
      </c>
      <c r="AB127" s="40" t="s">
        <v>175</v>
      </c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</row>
    <row r="128" spans="1:49" x14ac:dyDescent="0.25">
      <c r="A128" s="23" t="s">
        <v>129</v>
      </c>
      <c r="B128" s="39" t="s">
        <v>176</v>
      </c>
      <c r="C128" s="40" t="s">
        <v>177</v>
      </c>
      <c r="D128" s="26">
        <v>343954</v>
      </c>
      <c r="E128" s="26"/>
      <c r="F128" s="26">
        <v>785216</v>
      </c>
      <c r="G128" s="92"/>
      <c r="H128" s="5" t="s">
        <v>43</v>
      </c>
      <c r="I128" s="5" t="str">
        <f t="shared" si="36"/>
        <v>Pinturas, lacas, barnices, diluyentes y absorbentes para pinturas</v>
      </c>
      <c r="J128" s="4">
        <f t="shared" si="36"/>
        <v>343954</v>
      </c>
      <c r="K128" s="5"/>
      <c r="L128" s="5"/>
      <c r="M128" s="4"/>
      <c r="N128" s="4">
        <f t="shared" si="25"/>
        <v>343954</v>
      </c>
      <c r="O128" s="4">
        <f t="shared" si="29"/>
        <v>-343954</v>
      </c>
      <c r="P128" s="4"/>
      <c r="Q128" s="4"/>
      <c r="R128" s="5"/>
      <c r="S128" s="4">
        <f t="shared" si="35"/>
        <v>0</v>
      </c>
      <c r="T128" s="5"/>
      <c r="U128" s="5"/>
      <c r="V128" s="5"/>
      <c r="W128" s="4">
        <f t="shared" si="31"/>
        <v>-343954</v>
      </c>
      <c r="X128" s="5"/>
      <c r="Y128" s="4">
        <f t="shared" si="34"/>
        <v>0</v>
      </c>
      <c r="Z128" s="5"/>
      <c r="AA128" s="15" t="b">
        <f t="shared" si="27"/>
        <v>1</v>
      </c>
      <c r="AB128" s="40" t="s">
        <v>177</v>
      </c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</row>
    <row r="129" spans="1:49" x14ac:dyDescent="0.25">
      <c r="A129" s="28"/>
      <c r="B129" s="39"/>
      <c r="C129" s="208" t="s">
        <v>178</v>
      </c>
      <c r="D129" s="30"/>
      <c r="E129" s="31"/>
      <c r="F129" s="30"/>
      <c r="G129" s="29"/>
      <c r="H129" s="29"/>
      <c r="I129" s="29"/>
      <c r="J129" s="9"/>
      <c r="K129" s="29"/>
      <c r="L129" s="29"/>
      <c r="M129" s="9"/>
      <c r="N129" s="9">
        <f t="shared" si="25"/>
        <v>0</v>
      </c>
      <c r="O129" s="9">
        <f t="shared" si="29"/>
        <v>0</v>
      </c>
      <c r="P129" s="9"/>
      <c r="Q129" s="9"/>
      <c r="R129" s="29"/>
      <c r="S129" s="9">
        <f t="shared" si="35"/>
        <v>0</v>
      </c>
      <c r="T129" s="29"/>
      <c r="U129" s="29"/>
      <c r="V129" s="29"/>
      <c r="W129" s="9">
        <f t="shared" si="31"/>
        <v>0</v>
      </c>
      <c r="X129" s="29"/>
      <c r="Y129" s="9">
        <f t="shared" si="34"/>
        <v>0</v>
      </c>
      <c r="Z129" s="29"/>
      <c r="AA129" s="15" t="b">
        <f t="shared" si="27"/>
        <v>1</v>
      </c>
      <c r="AB129" s="38" t="s">
        <v>178</v>
      </c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</row>
    <row r="130" spans="1:49" x14ac:dyDescent="0.25">
      <c r="A130" s="23" t="s">
        <v>129</v>
      </c>
      <c r="B130" s="39" t="s">
        <v>179</v>
      </c>
      <c r="C130" s="40" t="s">
        <v>180</v>
      </c>
      <c r="D130" s="26">
        <v>129781</v>
      </c>
      <c r="E130" s="26"/>
      <c r="F130" s="26">
        <v>247164</v>
      </c>
      <c r="G130" s="92"/>
      <c r="H130" s="5" t="s">
        <v>43</v>
      </c>
      <c r="I130" s="5" t="str">
        <f t="shared" ref="I130:J132" si="37">+C130</f>
        <v>Material para limpieza</v>
      </c>
      <c r="J130" s="4">
        <f t="shared" si="37"/>
        <v>129781</v>
      </c>
      <c r="K130" s="5"/>
      <c r="L130" s="5"/>
      <c r="M130" s="4"/>
      <c r="N130" s="4">
        <f t="shared" si="25"/>
        <v>129781</v>
      </c>
      <c r="O130" s="4">
        <f t="shared" si="29"/>
        <v>-129781</v>
      </c>
      <c r="P130" s="4"/>
      <c r="Q130" s="4"/>
      <c r="R130" s="5"/>
      <c r="S130" s="4">
        <f t="shared" si="35"/>
        <v>0</v>
      </c>
      <c r="T130" s="5"/>
      <c r="U130" s="5"/>
      <c r="V130" s="5"/>
      <c r="W130" s="4">
        <f t="shared" si="31"/>
        <v>-129781</v>
      </c>
      <c r="X130" s="5"/>
      <c r="Y130" s="4">
        <f t="shared" si="34"/>
        <v>0</v>
      </c>
      <c r="Z130" s="5"/>
      <c r="AA130" s="15" t="b">
        <f t="shared" si="27"/>
        <v>1</v>
      </c>
      <c r="AB130" s="40" t="s">
        <v>180</v>
      </c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</row>
    <row r="131" spans="1:49" x14ac:dyDescent="0.25">
      <c r="A131" s="23" t="s">
        <v>129</v>
      </c>
      <c r="B131" s="39" t="s">
        <v>181</v>
      </c>
      <c r="C131" s="40" t="s">
        <v>182</v>
      </c>
      <c r="D131" s="26">
        <v>249492</v>
      </c>
      <c r="E131" s="26"/>
      <c r="F131" s="26">
        <v>237847</v>
      </c>
      <c r="G131" s="93"/>
      <c r="H131" s="5" t="s">
        <v>43</v>
      </c>
      <c r="I131" s="5" t="str">
        <f t="shared" si="37"/>
        <v>Útiles de escritorio, oficina e informática </v>
      </c>
      <c r="J131" s="4">
        <f t="shared" si="37"/>
        <v>249492</v>
      </c>
      <c r="K131" s="5"/>
      <c r="L131" s="5"/>
      <c r="M131" s="4"/>
      <c r="N131" s="4">
        <f t="shared" si="25"/>
        <v>249492</v>
      </c>
      <c r="O131" s="4">
        <f t="shared" si="29"/>
        <v>-249492</v>
      </c>
      <c r="P131" s="4"/>
      <c r="Q131" s="4"/>
      <c r="R131" s="5"/>
      <c r="S131" s="4">
        <f t="shared" si="35"/>
        <v>0</v>
      </c>
      <c r="T131" s="5"/>
      <c r="U131" s="5"/>
      <c r="V131" s="5"/>
      <c r="W131" s="4">
        <f t="shared" si="31"/>
        <v>-249492</v>
      </c>
      <c r="X131" s="5"/>
      <c r="Y131" s="4">
        <f t="shared" si="34"/>
        <v>0</v>
      </c>
      <c r="Z131" s="5"/>
      <c r="AA131" s="15" t="b">
        <f t="shared" si="27"/>
        <v>1</v>
      </c>
      <c r="AB131" s="40" t="s">
        <v>182</v>
      </c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</row>
    <row r="132" spans="1:49" x14ac:dyDescent="0.25">
      <c r="A132" s="23" t="s">
        <v>129</v>
      </c>
      <c r="B132" s="39" t="s">
        <v>183</v>
      </c>
      <c r="C132" s="40" t="s">
        <v>184</v>
      </c>
      <c r="D132" s="26">
        <v>117504</v>
      </c>
      <c r="E132" s="26"/>
      <c r="F132" s="26">
        <v>194919</v>
      </c>
      <c r="G132" s="92"/>
      <c r="H132" s="5" t="s">
        <v>43</v>
      </c>
      <c r="I132" s="5" t="str">
        <f t="shared" si="37"/>
        <v>Útiles menores médico quirurgicos</v>
      </c>
      <c r="J132" s="4">
        <f t="shared" si="37"/>
        <v>117504</v>
      </c>
      <c r="K132" s="5"/>
      <c r="L132" s="5"/>
      <c r="M132" s="4"/>
      <c r="N132" s="4">
        <f t="shared" si="25"/>
        <v>117504</v>
      </c>
      <c r="O132" s="4">
        <f t="shared" si="29"/>
        <v>-117504</v>
      </c>
      <c r="P132" s="4"/>
      <c r="Q132" s="4"/>
      <c r="R132" s="5"/>
      <c r="S132" s="4">
        <f t="shared" si="35"/>
        <v>0</v>
      </c>
      <c r="T132" s="5"/>
      <c r="U132" s="5"/>
      <c r="V132" s="5"/>
      <c r="W132" s="4">
        <f t="shared" si="31"/>
        <v>-117504</v>
      </c>
      <c r="X132" s="5"/>
      <c r="Y132" s="4">
        <f t="shared" si="34"/>
        <v>0</v>
      </c>
      <c r="Z132" s="5"/>
      <c r="AA132" s="15" t="b">
        <f t="shared" si="27"/>
        <v>1</v>
      </c>
      <c r="AB132" s="40" t="s">
        <v>184</v>
      </c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</row>
    <row r="133" spans="1:49" x14ac:dyDescent="0.25">
      <c r="A133" s="23" t="s">
        <v>129</v>
      </c>
      <c r="B133" s="39" t="s">
        <v>185</v>
      </c>
      <c r="C133" s="40" t="s">
        <v>186</v>
      </c>
      <c r="D133" s="26">
        <v>478642</v>
      </c>
      <c r="E133" s="26"/>
      <c r="F133" s="26">
        <v>123769</v>
      </c>
      <c r="G133" s="92"/>
      <c r="H133" s="5" t="s">
        <v>43</v>
      </c>
      <c r="I133" s="5" t="str">
        <f t="shared" ref="I133:J138" si="38">+C133</f>
        <v>Productos eléctricos y afines</v>
      </c>
      <c r="J133" s="4">
        <f t="shared" si="38"/>
        <v>478642</v>
      </c>
      <c r="K133" s="5"/>
      <c r="L133" s="5"/>
      <c r="M133" s="4"/>
      <c r="N133" s="4">
        <f t="shared" si="25"/>
        <v>478642</v>
      </c>
      <c r="O133" s="4">
        <f t="shared" si="29"/>
        <v>-478642</v>
      </c>
      <c r="P133" s="4"/>
      <c r="Q133" s="4"/>
      <c r="R133" s="5"/>
      <c r="S133" s="4">
        <f t="shared" si="35"/>
        <v>0</v>
      </c>
      <c r="T133" s="5"/>
      <c r="U133" s="5"/>
      <c r="V133" s="5"/>
      <c r="W133" s="4">
        <f t="shared" si="31"/>
        <v>-478642</v>
      </c>
      <c r="X133" s="5"/>
      <c r="Y133" s="4">
        <f t="shared" si="34"/>
        <v>0</v>
      </c>
      <c r="Z133" s="5"/>
      <c r="AA133" s="15" t="b">
        <f t="shared" si="27"/>
        <v>1</v>
      </c>
      <c r="AB133" s="40" t="s">
        <v>186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</row>
    <row r="134" spans="1:49" x14ac:dyDescent="0.25">
      <c r="A134" s="23" t="s">
        <v>129</v>
      </c>
      <c r="B134" s="39" t="s">
        <v>187</v>
      </c>
      <c r="C134" s="40" t="s">
        <v>188</v>
      </c>
      <c r="D134" s="26">
        <v>26101</v>
      </c>
      <c r="E134" s="26"/>
      <c r="F134" s="26">
        <v>11280</v>
      </c>
      <c r="G134" s="92"/>
      <c r="H134" s="5" t="s">
        <v>43</v>
      </c>
      <c r="I134" s="5" t="str">
        <f t="shared" si="38"/>
        <v xml:space="preserve">Productos y utiles veterinarios </v>
      </c>
      <c r="J134" s="4">
        <f t="shared" si="38"/>
        <v>26101</v>
      </c>
      <c r="K134" s="5"/>
      <c r="L134" s="5"/>
      <c r="M134" s="4"/>
      <c r="N134" s="4">
        <f t="shared" si="25"/>
        <v>26101</v>
      </c>
      <c r="O134" s="4">
        <f t="shared" si="29"/>
        <v>-26101</v>
      </c>
      <c r="P134" s="4"/>
      <c r="Q134" s="4"/>
      <c r="R134" s="5"/>
      <c r="S134" s="4">
        <f t="shared" ref="S134" si="39">SUM(N134:R134)</f>
        <v>0</v>
      </c>
      <c r="T134" s="5"/>
      <c r="U134" s="5"/>
      <c r="V134" s="5"/>
      <c r="W134" s="4">
        <f t="shared" si="31"/>
        <v>-26101</v>
      </c>
      <c r="X134" s="5"/>
      <c r="Y134" s="4">
        <f t="shared" si="34"/>
        <v>0</v>
      </c>
      <c r="Z134" s="5"/>
      <c r="AA134" s="15" t="b">
        <f t="shared" si="27"/>
        <v>1</v>
      </c>
      <c r="AB134" s="40" t="s">
        <v>188</v>
      </c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</row>
    <row r="135" spans="1:49" x14ac:dyDescent="0.25">
      <c r="A135" s="23" t="s">
        <v>129</v>
      </c>
      <c r="B135" s="39" t="s">
        <v>189</v>
      </c>
      <c r="C135" s="40" t="s">
        <v>190</v>
      </c>
      <c r="D135" s="26">
        <v>117264</v>
      </c>
      <c r="E135" s="26"/>
      <c r="F135" s="26">
        <v>157155</v>
      </c>
      <c r="G135" s="93"/>
      <c r="H135" s="5" t="s">
        <v>43</v>
      </c>
      <c r="I135" s="5" t="str">
        <f t="shared" si="38"/>
        <v>Otros repuestos y accesorios menores</v>
      </c>
      <c r="J135" s="4">
        <f t="shared" si="38"/>
        <v>117264</v>
      </c>
      <c r="K135" s="5"/>
      <c r="L135" s="5"/>
      <c r="M135" s="4"/>
      <c r="N135" s="4">
        <f t="shared" si="25"/>
        <v>117264</v>
      </c>
      <c r="O135" s="4">
        <f t="shared" si="29"/>
        <v>-117264</v>
      </c>
      <c r="P135" s="4"/>
      <c r="Q135" s="4"/>
      <c r="R135" s="5"/>
      <c r="S135" s="4">
        <f t="shared" si="35"/>
        <v>0</v>
      </c>
      <c r="T135" s="5"/>
      <c r="U135" s="5"/>
      <c r="V135" s="5"/>
      <c r="W135" s="4">
        <f t="shared" si="31"/>
        <v>-117264</v>
      </c>
      <c r="X135" s="5"/>
      <c r="Y135" s="4">
        <f t="shared" si="34"/>
        <v>0</v>
      </c>
      <c r="Z135" s="5"/>
      <c r="AA135" s="15" t="b">
        <f t="shared" si="27"/>
        <v>1</v>
      </c>
      <c r="AB135" s="40" t="s">
        <v>190</v>
      </c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</row>
    <row r="136" spans="1:49" x14ac:dyDescent="0.25">
      <c r="A136" s="23" t="s">
        <v>129</v>
      </c>
      <c r="B136" s="39" t="s">
        <v>191</v>
      </c>
      <c r="C136" s="40" t="s">
        <v>192</v>
      </c>
      <c r="D136" s="26">
        <v>93186</v>
      </c>
      <c r="E136" s="26"/>
      <c r="F136" s="26">
        <v>202041</v>
      </c>
      <c r="G136" s="116"/>
      <c r="H136" s="5" t="s">
        <v>43</v>
      </c>
      <c r="I136" s="5" t="str">
        <f t="shared" si="38"/>
        <v>Productos y útiles varios</v>
      </c>
      <c r="J136" s="4">
        <f t="shared" si="38"/>
        <v>93186</v>
      </c>
      <c r="K136" s="5"/>
      <c r="L136" s="5"/>
      <c r="M136" s="4"/>
      <c r="N136" s="4">
        <f t="shared" si="25"/>
        <v>93186</v>
      </c>
      <c r="O136" s="4">
        <f t="shared" si="29"/>
        <v>-93186</v>
      </c>
      <c r="P136" s="4"/>
      <c r="Q136" s="4"/>
      <c r="R136" s="5"/>
      <c r="S136" s="4">
        <f t="shared" si="35"/>
        <v>0</v>
      </c>
      <c r="T136" s="5"/>
      <c r="U136" s="4"/>
      <c r="V136" s="4"/>
      <c r="W136" s="4">
        <f t="shared" si="31"/>
        <v>-93186</v>
      </c>
      <c r="X136" s="5"/>
      <c r="Y136" s="4">
        <f t="shared" si="34"/>
        <v>0</v>
      </c>
      <c r="Z136" s="5"/>
      <c r="AA136" s="15" t="b">
        <f t="shared" si="27"/>
        <v>0</v>
      </c>
      <c r="AB136" s="40" t="s">
        <v>193</v>
      </c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</row>
    <row r="137" spans="1:49" x14ac:dyDescent="0.25">
      <c r="A137" s="23" t="s">
        <v>69</v>
      </c>
      <c r="B137" s="39" t="s">
        <v>194</v>
      </c>
      <c r="C137" s="40" t="s">
        <v>195</v>
      </c>
      <c r="D137" s="26">
        <v>39909</v>
      </c>
      <c r="E137" s="26"/>
      <c r="F137" s="26">
        <v>0</v>
      </c>
      <c r="G137" s="93"/>
      <c r="H137" s="5" t="s">
        <v>43</v>
      </c>
      <c r="I137" s="5" t="str">
        <f t="shared" si="38"/>
        <v>Bonos para útiles diversos</v>
      </c>
      <c r="J137" s="4">
        <f t="shared" si="38"/>
        <v>39909</v>
      </c>
      <c r="K137" s="5"/>
      <c r="L137" s="5"/>
      <c r="M137" s="4"/>
      <c r="N137" s="4">
        <f t="shared" si="25"/>
        <v>39909</v>
      </c>
      <c r="O137" s="4">
        <f t="shared" si="29"/>
        <v>-39909</v>
      </c>
      <c r="P137" s="4"/>
      <c r="Q137" s="4"/>
      <c r="R137" s="5"/>
      <c r="S137" s="4">
        <f t="shared" si="35"/>
        <v>0</v>
      </c>
      <c r="T137" s="5"/>
      <c r="U137" s="4">
        <f>+O137</f>
        <v>-39909</v>
      </c>
      <c r="V137" s="4"/>
      <c r="W137" s="5"/>
      <c r="X137" s="5"/>
      <c r="Y137" s="4">
        <f t="shared" si="34"/>
        <v>0</v>
      </c>
      <c r="Z137" s="5"/>
      <c r="AA137" s="15" t="b">
        <f t="shared" si="27"/>
        <v>1</v>
      </c>
      <c r="AB137" s="40" t="s">
        <v>195</v>
      </c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</row>
    <row r="138" spans="1:49" x14ac:dyDescent="0.25">
      <c r="A138" s="32"/>
      <c r="B138" s="2"/>
      <c r="C138" s="91" t="s">
        <v>282</v>
      </c>
      <c r="D138" s="217">
        <v>274163</v>
      </c>
      <c r="E138" s="31"/>
      <c r="F138" s="30">
        <v>217882</v>
      </c>
      <c r="G138" s="9"/>
      <c r="H138" s="29"/>
      <c r="I138" s="29" t="str">
        <f t="shared" si="38"/>
        <v>Otros Productos</v>
      </c>
      <c r="J138" s="9">
        <f t="shared" si="38"/>
        <v>274163</v>
      </c>
      <c r="K138" s="29"/>
      <c r="L138" s="29"/>
      <c r="M138" s="9"/>
      <c r="N138" s="9">
        <f t="shared" si="25"/>
        <v>274163</v>
      </c>
      <c r="O138" s="9">
        <f t="shared" si="29"/>
        <v>-274163</v>
      </c>
      <c r="P138" s="9"/>
      <c r="Q138" s="9"/>
      <c r="R138" s="29"/>
      <c r="S138" s="9">
        <f t="shared" si="35"/>
        <v>0</v>
      </c>
      <c r="T138" s="29"/>
      <c r="U138" s="29"/>
      <c r="V138" s="29"/>
      <c r="W138" s="29"/>
      <c r="X138" s="29"/>
      <c r="Y138" s="9">
        <f t="shared" si="34"/>
        <v>274163</v>
      </c>
      <c r="Z138" s="29"/>
      <c r="AA138" s="15" t="b">
        <f t="shared" si="27"/>
        <v>0</v>
      </c>
      <c r="AB138" s="41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</row>
    <row r="139" spans="1:49" x14ac:dyDescent="0.25">
      <c r="A139" s="23" t="s">
        <v>129</v>
      </c>
      <c r="B139" s="42" t="s">
        <v>196</v>
      </c>
      <c r="C139" s="40" t="s">
        <v>197</v>
      </c>
      <c r="D139" s="26">
        <v>169526</v>
      </c>
      <c r="E139" s="26"/>
      <c r="F139" s="26">
        <v>0</v>
      </c>
      <c r="G139" s="26"/>
      <c r="H139" s="5" t="s">
        <v>43</v>
      </c>
      <c r="I139" s="5" t="str">
        <f>+C139</f>
        <v>Útiles de cocina y comedor</v>
      </c>
      <c r="J139" s="4">
        <f>+D139</f>
        <v>169526</v>
      </c>
      <c r="K139" s="5"/>
      <c r="L139" s="5"/>
      <c r="M139" s="4"/>
      <c r="N139" s="4">
        <f t="shared" si="25"/>
        <v>169526</v>
      </c>
      <c r="O139" s="4">
        <f t="shared" si="29"/>
        <v>-169526</v>
      </c>
      <c r="P139" s="4"/>
      <c r="Q139" s="4"/>
      <c r="R139" s="5"/>
      <c r="S139" s="4">
        <f t="shared" si="35"/>
        <v>0</v>
      </c>
      <c r="T139" s="5"/>
      <c r="U139" s="5"/>
      <c r="V139" s="5"/>
      <c r="W139" s="4">
        <f>+O139</f>
        <v>-169526</v>
      </c>
      <c r="X139" s="5"/>
      <c r="Y139" s="4">
        <f t="shared" si="34"/>
        <v>0</v>
      </c>
      <c r="Z139" s="5"/>
      <c r="AA139" s="15" t="b">
        <f t="shared" si="27"/>
        <v>1</v>
      </c>
      <c r="AB139" s="40" t="s">
        <v>197</v>
      </c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</row>
    <row r="140" spans="1:49" x14ac:dyDescent="0.25">
      <c r="A140" s="28"/>
      <c r="B140" s="43"/>
      <c r="C140" s="40" t="s">
        <v>346</v>
      </c>
      <c r="D140" s="93">
        <v>77093</v>
      </c>
      <c r="E140" s="31"/>
      <c r="F140" s="93">
        <v>46432</v>
      </c>
      <c r="G140" s="9"/>
      <c r="H140" s="29"/>
      <c r="I140" s="29" t="str">
        <f>+C25</f>
        <v>Obras en proceso</v>
      </c>
      <c r="J140" s="9">
        <f>+D25</f>
        <v>0</v>
      </c>
      <c r="K140" s="29"/>
      <c r="L140" s="29"/>
      <c r="M140" s="9"/>
      <c r="N140" s="9">
        <f t="shared" si="25"/>
        <v>0</v>
      </c>
      <c r="O140" s="9">
        <f t="shared" si="29"/>
        <v>0</v>
      </c>
      <c r="P140" s="9"/>
      <c r="Q140" s="9"/>
      <c r="R140" s="29"/>
      <c r="S140" s="9">
        <f t="shared" si="35"/>
        <v>0</v>
      </c>
      <c r="T140" s="29"/>
      <c r="U140" s="29"/>
      <c r="V140" s="29"/>
      <c r="W140" s="9"/>
      <c r="X140" s="29"/>
      <c r="Y140" s="9"/>
      <c r="Z140" s="29"/>
      <c r="AA140" s="40"/>
      <c r="AB140" s="40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</row>
    <row r="141" spans="1:49" x14ac:dyDescent="0.25">
      <c r="A141" s="32"/>
      <c r="B141" s="2"/>
      <c r="C141" s="208" t="s">
        <v>198</v>
      </c>
      <c r="D141" s="30"/>
      <c r="E141" s="31"/>
      <c r="F141" s="30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</row>
    <row r="142" spans="1:49" x14ac:dyDescent="0.25">
      <c r="A142" s="23" t="s">
        <v>199</v>
      </c>
      <c r="B142" s="37" t="s">
        <v>200</v>
      </c>
      <c r="C142" s="5" t="s">
        <v>201</v>
      </c>
      <c r="D142" s="26">
        <v>7988</v>
      </c>
      <c r="E142" s="93"/>
      <c r="F142" s="26">
        <v>38295</v>
      </c>
      <c r="G142" s="93"/>
      <c r="H142" s="5" t="s">
        <v>43</v>
      </c>
      <c r="I142" s="5" t="str">
        <f t="shared" ref="I142:J148" si="40">+C142</f>
        <v>Ayudas y donaciones ocacionales a hogares y personas</v>
      </c>
      <c r="J142" s="4">
        <f t="shared" si="40"/>
        <v>7988</v>
      </c>
      <c r="K142" s="4"/>
      <c r="L142" s="4"/>
      <c r="M142" s="4"/>
      <c r="N142" s="4">
        <f t="shared" si="25"/>
        <v>7988</v>
      </c>
      <c r="O142" s="4">
        <f t="shared" si="29"/>
        <v>-7988</v>
      </c>
      <c r="P142" s="4"/>
      <c r="Q142" s="4"/>
      <c r="R142" s="5"/>
      <c r="S142" s="4">
        <f t="shared" si="35"/>
        <v>0</v>
      </c>
      <c r="T142" s="5"/>
      <c r="U142" s="5"/>
      <c r="V142" s="5"/>
      <c r="W142" s="5"/>
      <c r="X142" s="4">
        <f>+O142</f>
        <v>-7988</v>
      </c>
      <c r="Y142" s="4">
        <f t="shared" ref="Y142:Y148" si="41">SUM(T142:X142)-O142</f>
        <v>0</v>
      </c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</row>
    <row r="143" spans="1:49" x14ac:dyDescent="0.25">
      <c r="A143" s="23" t="s">
        <v>69</v>
      </c>
      <c r="B143" s="37" t="s">
        <v>202</v>
      </c>
      <c r="C143" s="5" t="s">
        <v>203</v>
      </c>
      <c r="D143" s="26">
        <v>0</v>
      </c>
      <c r="E143" s="26"/>
      <c r="F143" s="26">
        <v>102640</v>
      </c>
      <c r="G143" s="93"/>
      <c r="H143" s="5" t="s">
        <v>43</v>
      </c>
      <c r="I143" s="5" t="str">
        <f t="shared" si="40"/>
        <v>Becas nacionales</v>
      </c>
      <c r="J143" s="4">
        <f t="shared" si="40"/>
        <v>0</v>
      </c>
      <c r="K143" s="4"/>
      <c r="L143" s="4"/>
      <c r="M143" s="4"/>
      <c r="N143" s="4">
        <f t="shared" si="25"/>
        <v>0</v>
      </c>
      <c r="O143" s="4">
        <f t="shared" si="29"/>
        <v>0</v>
      </c>
      <c r="P143" s="4"/>
      <c r="Q143" s="4"/>
      <c r="R143" s="5"/>
      <c r="S143" s="4">
        <f t="shared" si="35"/>
        <v>0</v>
      </c>
      <c r="T143" s="5"/>
      <c r="U143" s="4">
        <f>+O143</f>
        <v>0</v>
      </c>
      <c r="V143" s="4"/>
      <c r="W143" s="5"/>
      <c r="X143" s="5"/>
      <c r="Y143" s="4">
        <f t="shared" si="41"/>
        <v>0</v>
      </c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</row>
    <row r="144" spans="1:49" x14ac:dyDescent="0.25">
      <c r="A144" s="23" t="s">
        <v>199</v>
      </c>
      <c r="B144" s="37" t="s">
        <v>204</v>
      </c>
      <c r="C144" s="36" t="s">
        <v>205</v>
      </c>
      <c r="D144" s="26">
        <v>100000</v>
      </c>
      <c r="E144" s="26"/>
      <c r="F144" s="26">
        <v>0</v>
      </c>
      <c r="G144" s="92"/>
      <c r="H144" s="5" t="s">
        <v>43</v>
      </c>
      <c r="I144" s="5" t="str">
        <f t="shared" si="40"/>
        <v>Transferencias corrientes a asociaciones sin fines de lucro</v>
      </c>
      <c r="J144" s="4">
        <f t="shared" si="40"/>
        <v>100000</v>
      </c>
      <c r="K144" s="4"/>
      <c r="L144" s="4"/>
      <c r="M144" s="4"/>
      <c r="N144" s="4">
        <f t="shared" si="25"/>
        <v>100000</v>
      </c>
      <c r="O144" s="4">
        <f t="shared" si="29"/>
        <v>-100000</v>
      </c>
      <c r="P144" s="4"/>
      <c r="Q144" s="4"/>
      <c r="R144" s="5"/>
      <c r="S144" s="4">
        <f t="shared" si="35"/>
        <v>0</v>
      </c>
      <c r="T144" s="5"/>
      <c r="U144" s="5"/>
      <c r="V144" s="5"/>
      <c r="W144" s="5"/>
      <c r="X144" s="4">
        <f>+O144</f>
        <v>-100000</v>
      </c>
      <c r="Y144" s="4">
        <f t="shared" si="41"/>
        <v>0</v>
      </c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</row>
    <row r="145" spans="1:49" x14ac:dyDescent="0.25">
      <c r="A145" s="23"/>
      <c r="B145" s="44"/>
      <c r="C145" s="36"/>
      <c r="D145" s="26"/>
      <c r="E145" s="26"/>
      <c r="F145" s="26"/>
      <c r="G145" s="92"/>
      <c r="H145" s="5"/>
      <c r="I145" s="5"/>
      <c r="J145" s="4"/>
      <c r="K145" s="4"/>
      <c r="L145" s="4"/>
      <c r="M145" s="4"/>
      <c r="N145" s="4"/>
      <c r="O145" s="4"/>
      <c r="P145" s="4"/>
      <c r="Q145" s="4"/>
      <c r="R145" s="5"/>
      <c r="S145" s="4"/>
      <c r="T145" s="5"/>
      <c r="U145" s="5"/>
      <c r="V145" s="5"/>
      <c r="W145" s="5"/>
      <c r="X145" s="4"/>
      <c r="Y145" s="4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</row>
    <row r="146" spans="1:49" x14ac:dyDescent="0.25">
      <c r="A146" s="23" t="s">
        <v>206</v>
      </c>
      <c r="B146" s="44"/>
      <c r="C146" s="45" t="s">
        <v>207</v>
      </c>
      <c r="D146" s="140">
        <v>370846</v>
      </c>
      <c r="E146" s="26"/>
      <c r="F146" s="4">
        <v>1608332</v>
      </c>
      <c r="G146" s="26"/>
      <c r="H146" s="5"/>
      <c r="I146" s="5" t="str">
        <f t="shared" si="40"/>
        <v>Gasto de depreciación</v>
      </c>
      <c r="J146" s="4">
        <f t="shared" si="40"/>
        <v>370846</v>
      </c>
      <c r="K146" s="4"/>
      <c r="L146" s="4">
        <v>5576912</v>
      </c>
      <c r="M146" s="4"/>
      <c r="N146" s="4">
        <f t="shared" si="25"/>
        <v>-5206066</v>
      </c>
      <c r="O146" s="4">
        <f t="shared" si="29"/>
        <v>5206066</v>
      </c>
      <c r="P146" s="4"/>
      <c r="Q146" s="4"/>
      <c r="R146" s="5"/>
      <c r="S146" s="4">
        <f t="shared" si="35"/>
        <v>0</v>
      </c>
      <c r="T146" s="5"/>
      <c r="U146" s="5"/>
      <c r="V146" s="5"/>
      <c r="W146" s="4">
        <f>+O146</f>
        <v>5206066</v>
      </c>
      <c r="X146" s="5"/>
      <c r="Y146" s="4">
        <f t="shared" si="41"/>
        <v>0</v>
      </c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</row>
    <row r="147" spans="1:49" x14ac:dyDescent="0.25">
      <c r="A147" s="23" t="s">
        <v>206</v>
      </c>
      <c r="B147" s="44"/>
      <c r="C147" s="45" t="s">
        <v>208</v>
      </c>
      <c r="D147" s="87">
        <v>2219031</v>
      </c>
      <c r="E147" s="26"/>
      <c r="F147" s="26">
        <v>160568</v>
      </c>
      <c r="G147" s="93"/>
      <c r="H147" s="5"/>
      <c r="I147" s="5" t="str">
        <f t="shared" si="40"/>
        <v>Gasto de amortización</v>
      </c>
      <c r="J147" s="4">
        <f t="shared" si="40"/>
        <v>2219031</v>
      </c>
      <c r="K147" s="4"/>
      <c r="L147" s="4">
        <v>1011668</v>
      </c>
      <c r="M147" s="4"/>
      <c r="N147" s="4">
        <f t="shared" ref="N147:N148" si="42">+J147+K147-L147-M147</f>
        <v>1207363</v>
      </c>
      <c r="O147" s="4">
        <f t="shared" si="29"/>
        <v>-1207363</v>
      </c>
      <c r="P147" s="4"/>
      <c r="Q147" s="4"/>
      <c r="R147" s="5"/>
      <c r="S147" s="4">
        <f t="shared" ref="S147:S150" si="43">SUM(N147:R147)</f>
        <v>0</v>
      </c>
      <c r="T147" s="5"/>
      <c r="U147" s="5"/>
      <c r="V147" s="5"/>
      <c r="W147" s="5"/>
      <c r="X147" s="5"/>
      <c r="Y147" s="4">
        <f t="shared" si="41"/>
        <v>1207363</v>
      </c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</row>
    <row r="148" spans="1:49" x14ac:dyDescent="0.25">
      <c r="A148" s="23" t="s">
        <v>93</v>
      </c>
      <c r="B148" s="2"/>
      <c r="C148" s="25" t="s">
        <v>209</v>
      </c>
      <c r="D148" s="26"/>
      <c r="E148" s="26"/>
      <c r="F148" s="26"/>
      <c r="G148" s="93"/>
      <c r="H148" s="5"/>
      <c r="I148" s="5" t="str">
        <f t="shared" si="40"/>
        <v>Pérdida por retiro</v>
      </c>
      <c r="J148" s="4">
        <f t="shared" si="40"/>
        <v>0</v>
      </c>
      <c r="K148" s="4"/>
      <c r="L148" s="4">
        <v>3590958</v>
      </c>
      <c r="M148" s="4"/>
      <c r="N148" s="4">
        <f t="shared" si="42"/>
        <v>-3590958</v>
      </c>
      <c r="O148" s="4">
        <f t="shared" si="29"/>
        <v>3590958</v>
      </c>
      <c r="P148" s="4"/>
      <c r="Q148" s="4"/>
      <c r="R148" s="5"/>
      <c r="S148" s="4">
        <f t="shared" si="43"/>
        <v>0</v>
      </c>
      <c r="T148" s="5"/>
      <c r="U148" s="5"/>
      <c r="V148" s="5"/>
      <c r="W148" s="4">
        <f t="shared" ref="W148" si="44">+O148</f>
        <v>3590958</v>
      </c>
      <c r="X148" s="5"/>
      <c r="Y148" s="4">
        <f t="shared" si="41"/>
        <v>0</v>
      </c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</row>
    <row r="149" spans="1:49" x14ac:dyDescent="0.25">
      <c r="A149" s="23"/>
      <c r="B149" s="2"/>
      <c r="C149" s="33"/>
      <c r="D149" s="26"/>
      <c r="E149" s="26"/>
      <c r="F149" s="26"/>
      <c r="G149" s="92"/>
      <c r="H149" s="5"/>
      <c r="I149" s="5"/>
      <c r="J149" s="4"/>
      <c r="K149" s="4"/>
      <c r="L149" s="4"/>
      <c r="M149" s="4"/>
      <c r="N149" s="4"/>
      <c r="O149" s="4"/>
      <c r="P149" s="4"/>
      <c r="Q149" s="4"/>
      <c r="R149" s="5"/>
      <c r="S149" s="4"/>
      <c r="T149" s="5"/>
      <c r="U149" s="5"/>
      <c r="V149" s="5"/>
      <c r="W149" s="4"/>
      <c r="X149" s="5"/>
      <c r="Y149" s="4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</row>
    <row r="150" spans="1:49" x14ac:dyDescent="0.25">
      <c r="A150" s="32"/>
      <c r="B150" s="2"/>
      <c r="C150" s="34" t="s">
        <v>210</v>
      </c>
      <c r="D150" s="26">
        <f>SUM(D36:D148)</f>
        <v>-12575392</v>
      </c>
      <c r="E150" s="118"/>
      <c r="F150" s="26">
        <f>SUM(F36:F148)</f>
        <v>-15118671</v>
      </c>
      <c r="G150" s="118"/>
      <c r="H150" s="29"/>
      <c r="I150" s="29" t="s">
        <v>211</v>
      </c>
      <c r="J150" s="9">
        <f>-SUM(J36:J148)</f>
        <v>17959818</v>
      </c>
      <c r="K150" s="9">
        <f>+L31</f>
        <v>-17959818</v>
      </c>
      <c r="L150" s="9"/>
      <c r="M150" s="9"/>
      <c r="N150" s="9">
        <f>+J150+K150-L150-M150</f>
        <v>0</v>
      </c>
      <c r="O150" s="9">
        <f t="shared" si="29"/>
        <v>0</v>
      </c>
      <c r="P150" s="9"/>
      <c r="Q150" s="9"/>
      <c r="R150" s="29"/>
      <c r="S150" s="9">
        <f t="shared" si="43"/>
        <v>0</v>
      </c>
      <c r="T150" s="29"/>
      <c r="U150" s="29"/>
      <c r="V150" s="29"/>
      <c r="W150" s="29"/>
      <c r="X150" s="29"/>
      <c r="Y150" s="9">
        <f>SUM(T150:X150)-O150</f>
        <v>0</v>
      </c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</row>
    <row r="151" spans="1:49" x14ac:dyDescent="0.25">
      <c r="A151" s="1"/>
      <c r="B151" s="2"/>
      <c r="C151" s="5"/>
      <c r="D151" s="4"/>
      <c r="E151" s="4"/>
      <c r="F151" s="4"/>
      <c r="G151" s="93"/>
      <c r="H151" s="5"/>
      <c r="I151" s="5"/>
      <c r="J151" s="4"/>
      <c r="K151" s="5"/>
      <c r="L151" s="5"/>
      <c r="M151" s="4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4">
        <f>SUM(T151:X151)-O151</f>
        <v>0</v>
      </c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</row>
    <row r="152" spans="1:49" x14ac:dyDescent="0.25">
      <c r="A152" s="1"/>
      <c r="B152" s="2"/>
      <c r="C152" s="5"/>
      <c r="D152" s="4"/>
      <c r="E152" s="4"/>
      <c r="F152" s="4"/>
      <c r="G152" s="92"/>
      <c r="H152" s="5"/>
      <c r="I152" s="5"/>
      <c r="J152" s="4"/>
      <c r="K152" s="5"/>
      <c r="L152" s="5"/>
      <c r="M152" s="4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</row>
    <row r="153" spans="1:49" x14ac:dyDescent="0.25">
      <c r="A153" s="1"/>
      <c r="B153" s="2"/>
      <c r="C153" s="5" t="s">
        <v>212</v>
      </c>
      <c r="D153" s="4"/>
      <c r="E153" s="4"/>
      <c r="F153" s="4"/>
      <c r="G153" s="93"/>
      <c r="H153" s="5"/>
      <c r="I153" s="5"/>
      <c r="J153" s="4"/>
      <c r="K153" s="5"/>
      <c r="L153" s="5"/>
      <c r="M153" s="4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</row>
    <row r="154" spans="1:49" x14ac:dyDescent="0.25">
      <c r="A154" s="1"/>
      <c r="B154" s="2"/>
      <c r="C154" s="46" t="s">
        <v>0</v>
      </c>
      <c r="D154" s="4">
        <f>+SUBTOTAL(9,D12:D148)</f>
        <v>0</v>
      </c>
      <c r="E154" s="4"/>
      <c r="F154" s="4">
        <f>+SUBTOTAL(9,F12:F148)</f>
        <v>0</v>
      </c>
      <c r="G154" s="93"/>
      <c r="H154" s="5"/>
      <c r="I154" s="5"/>
      <c r="J154" s="4"/>
      <c r="K154" s="5"/>
      <c r="L154" s="5"/>
      <c r="M154" s="4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</row>
    <row r="155" spans="1:49" s="119" customFormat="1" x14ac:dyDescent="0.25">
      <c r="A155" s="23"/>
      <c r="B155" s="212"/>
      <c r="C155" s="213"/>
      <c r="D155" s="26"/>
      <c r="E155" s="26"/>
      <c r="F155" s="26"/>
      <c r="G155" s="214"/>
      <c r="H155" s="25"/>
      <c r="I155" s="25"/>
      <c r="J155" s="26"/>
      <c r="K155" s="25"/>
      <c r="L155" s="25"/>
      <c r="M155" s="26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</row>
    <row r="156" spans="1:49" s="119" customFormat="1" x14ac:dyDescent="0.25">
      <c r="A156" s="23"/>
      <c r="B156" s="212"/>
      <c r="C156" s="213"/>
      <c r="D156" s="26"/>
      <c r="E156" s="26"/>
      <c r="F156" s="26"/>
      <c r="G156" s="214"/>
      <c r="H156" s="25"/>
      <c r="I156" s="25"/>
      <c r="J156" s="26"/>
      <c r="K156" s="25"/>
      <c r="L156" s="25"/>
      <c r="M156" s="26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</row>
    <row r="157" spans="1:49" s="119" customFormat="1" x14ac:dyDescent="0.25">
      <c r="A157" s="23"/>
      <c r="B157" s="212"/>
      <c r="C157" s="213"/>
      <c r="D157" s="26"/>
      <c r="E157" s="26"/>
      <c r="F157" s="26"/>
      <c r="G157" s="214"/>
      <c r="H157" s="25"/>
      <c r="I157" s="25"/>
      <c r="J157" s="26"/>
      <c r="K157" s="25"/>
      <c r="L157" s="25"/>
      <c r="M157" s="26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</row>
    <row r="158" spans="1:49" s="119" customFormat="1" x14ac:dyDescent="0.25">
      <c r="A158" s="23"/>
      <c r="B158" s="212"/>
      <c r="C158" s="213"/>
      <c r="D158" s="26"/>
      <c r="E158" s="26"/>
      <c r="F158" s="26"/>
      <c r="G158" s="214"/>
      <c r="H158" s="25"/>
      <c r="I158" s="25"/>
      <c r="J158" s="26"/>
      <c r="K158" s="25"/>
      <c r="L158" s="25"/>
      <c r="M158" s="26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</row>
    <row r="159" spans="1:49" s="119" customFormat="1" x14ac:dyDescent="0.25">
      <c r="A159" s="23"/>
      <c r="B159" s="212"/>
      <c r="C159" s="213"/>
      <c r="D159" s="26"/>
      <c r="E159" s="26"/>
      <c r="F159" s="26"/>
      <c r="G159" s="214"/>
      <c r="H159" s="25"/>
      <c r="I159" s="25"/>
      <c r="J159" s="26"/>
      <c r="K159" s="25"/>
      <c r="L159" s="25"/>
      <c r="M159" s="26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</row>
    <row r="160" spans="1:49" s="119" customFormat="1" x14ac:dyDescent="0.25">
      <c r="A160" s="23"/>
      <c r="B160" s="212"/>
      <c r="C160" s="213"/>
      <c r="D160" s="26"/>
      <c r="E160" s="26"/>
      <c r="F160" s="26"/>
      <c r="G160" s="214"/>
      <c r="H160" s="25"/>
      <c r="I160" s="25"/>
      <c r="J160" s="26"/>
      <c r="K160" s="25"/>
      <c r="L160" s="25"/>
      <c r="M160" s="26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</row>
    <row r="161" spans="1:49" s="119" customFormat="1" x14ac:dyDescent="0.25">
      <c r="A161" s="23"/>
      <c r="B161" s="212"/>
      <c r="C161" s="213"/>
      <c r="D161" s="26"/>
      <c r="E161" s="26"/>
      <c r="F161" s="26"/>
      <c r="G161" s="214"/>
      <c r="H161" s="25"/>
      <c r="I161" s="25"/>
      <c r="J161" s="26"/>
      <c r="K161" s="25"/>
      <c r="L161" s="25"/>
      <c r="M161" s="26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</row>
    <row r="162" spans="1:49" s="119" customFormat="1" x14ac:dyDescent="0.25">
      <c r="A162" s="23"/>
      <c r="B162" s="212"/>
      <c r="C162" s="213"/>
      <c r="D162" s="26"/>
      <c r="E162" s="26"/>
      <c r="F162" s="26"/>
      <c r="G162" s="148"/>
      <c r="H162" s="25"/>
      <c r="I162" s="25"/>
      <c r="J162" s="26"/>
      <c r="K162" s="25"/>
      <c r="L162" s="25"/>
      <c r="M162" s="26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</row>
    <row r="163" spans="1:49" s="119" customFormat="1" x14ac:dyDescent="0.25">
      <c r="A163" s="23"/>
      <c r="B163" s="212"/>
      <c r="C163" s="213"/>
      <c r="D163" s="26"/>
      <c r="E163" s="26"/>
      <c r="F163" s="26"/>
      <c r="G163" s="214"/>
      <c r="H163" s="25"/>
      <c r="I163" s="25"/>
      <c r="J163" s="26"/>
      <c r="K163" s="25"/>
      <c r="L163" s="25"/>
      <c r="M163" s="26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</row>
    <row r="164" spans="1:49" s="119" customFormat="1" x14ac:dyDescent="0.25">
      <c r="A164" s="23"/>
      <c r="B164" s="212"/>
      <c r="C164" s="213"/>
      <c r="D164" s="26"/>
      <c r="E164" s="26"/>
      <c r="F164" s="26"/>
      <c r="G164" s="214"/>
      <c r="H164" s="25"/>
      <c r="I164" s="25"/>
      <c r="J164" s="26"/>
      <c r="K164" s="25"/>
      <c r="L164" s="25"/>
      <c r="M164" s="26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</row>
    <row r="165" spans="1:49" s="119" customFormat="1" x14ac:dyDescent="0.25">
      <c r="A165" s="23"/>
      <c r="B165" s="212"/>
      <c r="C165" s="213"/>
      <c r="D165" s="26"/>
      <c r="E165" s="26"/>
      <c r="F165" s="26"/>
      <c r="H165" s="25"/>
      <c r="I165" s="25"/>
      <c r="J165" s="26"/>
      <c r="K165" s="25"/>
      <c r="L165" s="25"/>
      <c r="M165" s="26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</row>
    <row r="166" spans="1:49" s="119" customFormat="1" x14ac:dyDescent="0.25">
      <c r="D166" s="215"/>
      <c r="E166" s="215"/>
    </row>
    <row r="167" spans="1:49" s="119" customFormat="1" x14ac:dyDescent="0.25">
      <c r="D167" s="215"/>
      <c r="E167" s="215"/>
    </row>
    <row r="168" spans="1:49" x14ac:dyDescent="0.25">
      <c r="E168" s="88"/>
    </row>
    <row r="169" spans="1:49" x14ac:dyDescent="0.25">
      <c r="E169" s="88"/>
    </row>
  </sheetData>
  <mergeCells count="11">
    <mergeCell ref="T7:X7"/>
    <mergeCell ref="K9:L9"/>
    <mergeCell ref="C4:F4"/>
    <mergeCell ref="I4:L4"/>
    <mergeCell ref="S4:S9"/>
    <mergeCell ref="C5:F5"/>
    <mergeCell ref="I5:L5"/>
    <mergeCell ref="C6:F6"/>
    <mergeCell ref="I6:L6"/>
    <mergeCell ref="C7:F7"/>
    <mergeCell ref="I7:L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4"/>
  <sheetViews>
    <sheetView tabSelected="1" topLeftCell="C16" workbookViewId="0">
      <selection activeCell="M39" sqref="M38:M39"/>
    </sheetView>
  </sheetViews>
  <sheetFormatPr baseColWidth="10" defaultColWidth="11.42578125" defaultRowHeight="15" x14ac:dyDescent="0.25"/>
  <cols>
    <col min="1" max="1" width="6.85546875" hidden="1" customWidth="1"/>
    <col min="2" max="2" width="1.28515625" hidden="1" customWidth="1"/>
    <col min="3" max="3" width="1.85546875" customWidth="1"/>
    <col min="4" max="4" width="3.5703125" customWidth="1"/>
    <col min="5" max="5" width="40.28515625" customWidth="1"/>
    <col min="6" max="6" width="17" customWidth="1"/>
    <col min="7" max="7" width="4" customWidth="1"/>
    <col min="8" max="8" width="18.140625" customWidth="1"/>
    <col min="9" max="9" width="15.28515625" customWidth="1"/>
    <col min="10" max="10" width="15.42578125" customWidth="1"/>
    <col min="11" max="11" width="14.140625" bestFit="1" customWidth="1"/>
  </cols>
  <sheetData>
    <row r="1" spans="1:10" ht="15.75" x14ac:dyDescent="0.25">
      <c r="A1" s="47"/>
      <c r="B1" s="36"/>
      <c r="C1" s="239" t="s">
        <v>263</v>
      </c>
      <c r="D1" s="239"/>
      <c r="E1" s="239"/>
      <c r="F1" s="239"/>
      <c r="G1" s="239"/>
      <c r="H1" s="239"/>
      <c r="I1" s="36"/>
      <c r="J1" s="36"/>
    </row>
    <row r="2" spans="1:10" ht="15.75" x14ac:dyDescent="0.25">
      <c r="A2" s="47"/>
      <c r="C2" s="239" t="s">
        <v>213</v>
      </c>
      <c r="D2" s="239"/>
      <c r="E2" s="239"/>
      <c r="F2" s="239"/>
      <c r="G2" s="239"/>
      <c r="H2" s="239"/>
      <c r="I2" s="36"/>
      <c r="J2" s="36"/>
    </row>
    <row r="3" spans="1:10" ht="15.75" x14ac:dyDescent="0.25">
      <c r="A3" s="47"/>
      <c r="B3" s="36"/>
      <c r="C3" s="239" t="s">
        <v>347</v>
      </c>
      <c r="D3" s="239"/>
      <c r="E3" s="239"/>
      <c r="F3" s="239"/>
      <c r="G3" s="239"/>
      <c r="H3" s="239"/>
      <c r="I3" s="36"/>
      <c r="J3" s="36"/>
    </row>
    <row r="4" spans="1:10" ht="15.75" x14ac:dyDescent="0.25">
      <c r="A4" s="47"/>
      <c r="B4" s="36"/>
      <c r="C4" s="239" t="s">
        <v>5</v>
      </c>
      <c r="D4" s="239"/>
      <c r="E4" s="239"/>
      <c r="F4" s="239"/>
      <c r="G4" s="239"/>
      <c r="H4" s="239"/>
      <c r="I4" s="36"/>
      <c r="J4" s="36"/>
    </row>
    <row r="5" spans="1:10" x14ac:dyDescent="0.25">
      <c r="A5" s="47"/>
      <c r="B5" s="36"/>
      <c r="C5" s="36"/>
      <c r="D5" s="48"/>
      <c r="E5" s="48"/>
      <c r="F5" s="36"/>
      <c r="G5" s="36"/>
      <c r="H5" s="36"/>
      <c r="I5" s="36"/>
      <c r="J5" s="36"/>
    </row>
    <row r="6" spans="1:10" x14ac:dyDescent="0.25">
      <c r="A6" s="47"/>
      <c r="B6" s="36"/>
      <c r="C6" s="36"/>
      <c r="D6" s="36"/>
      <c r="E6" s="36"/>
      <c r="F6" s="49">
        <v>2021</v>
      </c>
      <c r="G6" s="50"/>
      <c r="H6" s="49">
        <v>2020</v>
      </c>
      <c r="I6" s="36"/>
      <c r="J6" s="36"/>
    </row>
    <row r="7" spans="1:10" x14ac:dyDescent="0.25">
      <c r="A7" s="47" t="s">
        <v>16</v>
      </c>
      <c r="B7" s="36"/>
      <c r="C7" s="51" t="s">
        <v>214</v>
      </c>
      <c r="D7" s="52"/>
      <c r="E7" s="52"/>
      <c r="F7" s="53"/>
      <c r="G7" s="54"/>
      <c r="H7" s="54"/>
      <c r="I7" s="36"/>
      <c r="J7" s="36"/>
    </row>
    <row r="8" spans="1:10" x14ac:dyDescent="0.25">
      <c r="A8" s="47"/>
      <c r="B8" s="36"/>
      <c r="C8" s="51" t="s">
        <v>215</v>
      </c>
      <c r="D8" s="52"/>
      <c r="E8" s="52"/>
      <c r="F8" s="54"/>
      <c r="G8" s="54"/>
      <c r="H8" s="54"/>
      <c r="I8" s="36"/>
      <c r="J8" s="36"/>
    </row>
    <row r="9" spans="1:10" x14ac:dyDescent="0.25">
      <c r="A9" s="47" t="s">
        <v>38</v>
      </c>
      <c r="B9" s="36"/>
      <c r="C9" s="36"/>
      <c r="D9" s="86" t="s">
        <v>318</v>
      </c>
      <c r="E9" s="36"/>
      <c r="F9" s="4">
        <v>27032612</v>
      </c>
      <c r="G9" s="56"/>
      <c r="H9" s="4">
        <v>3448741</v>
      </c>
      <c r="I9" s="55"/>
      <c r="J9" s="36"/>
    </row>
    <row r="10" spans="1:10" x14ac:dyDescent="0.25">
      <c r="A10" s="47" t="s">
        <v>41</v>
      </c>
      <c r="B10" s="36"/>
      <c r="C10" s="36"/>
      <c r="D10" s="36" t="s">
        <v>319</v>
      </c>
      <c r="E10" s="36"/>
      <c r="F10" s="87">
        <v>1496267</v>
      </c>
      <c r="G10" s="120"/>
      <c r="H10" s="26">
        <v>1705175</v>
      </c>
      <c r="I10" s="36"/>
      <c r="J10" s="36"/>
    </row>
    <row r="11" spans="1:10" x14ac:dyDescent="0.25">
      <c r="A11" s="47"/>
      <c r="B11" s="36"/>
      <c r="C11" s="36"/>
      <c r="D11" s="36" t="s">
        <v>320</v>
      </c>
      <c r="E11" s="36"/>
      <c r="F11" s="196">
        <v>485389</v>
      </c>
      <c r="G11" s="56"/>
      <c r="H11" s="62">
        <v>452661</v>
      </c>
      <c r="I11" s="36"/>
      <c r="J11" s="36"/>
    </row>
    <row r="12" spans="1:10" x14ac:dyDescent="0.25">
      <c r="A12" s="47"/>
      <c r="B12" s="36"/>
      <c r="C12" s="51" t="s">
        <v>216</v>
      </c>
      <c r="D12" s="36"/>
      <c r="E12" s="36"/>
      <c r="F12" s="58">
        <f>+F9+F10+F11</f>
        <v>29014268</v>
      </c>
      <c r="G12" s="59"/>
      <c r="H12" s="58">
        <f>+H9+H10+H11</f>
        <v>5606577</v>
      </c>
      <c r="I12" s="36"/>
      <c r="J12" s="55"/>
    </row>
    <row r="13" spans="1:10" x14ac:dyDescent="0.25">
      <c r="A13" s="47"/>
      <c r="B13" s="36"/>
      <c r="C13" s="51"/>
      <c r="D13" s="36"/>
      <c r="E13" s="36"/>
      <c r="F13" s="60"/>
      <c r="G13" s="59"/>
      <c r="H13" s="60"/>
      <c r="I13" s="36"/>
      <c r="J13" s="36"/>
    </row>
    <row r="14" spans="1:10" x14ac:dyDescent="0.25">
      <c r="A14" s="47"/>
      <c r="B14" s="36"/>
      <c r="C14" s="51" t="s">
        <v>217</v>
      </c>
      <c r="D14" s="36"/>
      <c r="E14" s="36"/>
      <c r="F14" s="55"/>
      <c r="G14" s="61"/>
      <c r="H14" s="55"/>
      <c r="I14" s="36"/>
      <c r="J14" s="36"/>
    </row>
    <row r="15" spans="1:10" x14ac:dyDescent="0.25">
      <c r="A15" s="47" t="s">
        <v>45</v>
      </c>
      <c r="B15" s="36"/>
      <c r="C15" s="36"/>
      <c r="D15" s="36" t="s">
        <v>321</v>
      </c>
      <c r="E15" s="36"/>
      <c r="F15" s="4">
        <v>58932182</v>
      </c>
      <c r="G15" s="120"/>
      <c r="H15" s="4">
        <v>62033149</v>
      </c>
      <c r="I15" s="55"/>
      <c r="J15" s="55"/>
    </row>
    <row r="16" spans="1:10" x14ac:dyDescent="0.25">
      <c r="A16" s="47" t="s">
        <v>49</v>
      </c>
      <c r="B16" s="36"/>
      <c r="C16" s="36"/>
      <c r="D16" s="5" t="s">
        <v>322</v>
      </c>
      <c r="E16" s="5"/>
      <c r="F16" s="26">
        <v>271320</v>
      </c>
      <c r="G16" s="59"/>
      <c r="H16" s="26">
        <v>9681</v>
      </c>
      <c r="I16" s="36"/>
      <c r="J16" s="84"/>
    </row>
    <row r="17" spans="1:11" ht="15.75" customHeight="1" x14ac:dyDescent="0.25">
      <c r="A17" s="47"/>
      <c r="B17" s="36"/>
      <c r="C17" s="36"/>
      <c r="D17" s="5" t="s">
        <v>359</v>
      </c>
      <c r="E17" s="5"/>
      <c r="F17" s="62">
        <v>0</v>
      </c>
      <c r="G17" s="56"/>
      <c r="H17" s="62">
        <v>12008326</v>
      </c>
      <c r="I17" s="99"/>
      <c r="J17" s="84"/>
    </row>
    <row r="18" spans="1:11" x14ac:dyDescent="0.25">
      <c r="A18" s="47"/>
      <c r="B18" s="36"/>
      <c r="C18" s="51" t="s">
        <v>218</v>
      </c>
      <c r="D18" s="36"/>
      <c r="E18" s="36"/>
      <c r="F18" s="58">
        <f>+F15+F16+F17</f>
        <v>59203502</v>
      </c>
      <c r="G18" s="59"/>
      <c r="H18" s="58">
        <f>+H15+H16+H17</f>
        <v>74051156</v>
      </c>
      <c r="I18" s="55"/>
      <c r="J18" s="36"/>
    </row>
    <row r="19" spans="1:11" x14ac:dyDescent="0.25">
      <c r="A19" s="47"/>
      <c r="B19" s="36"/>
      <c r="C19" s="51"/>
      <c r="D19" s="36"/>
      <c r="E19" s="36"/>
      <c r="F19" s="60"/>
      <c r="G19" s="59"/>
      <c r="H19" s="60"/>
      <c r="I19" s="36"/>
      <c r="J19" s="36"/>
    </row>
    <row r="20" spans="1:11" ht="15.75" thickBot="1" x14ac:dyDescent="0.3">
      <c r="A20" s="47"/>
      <c r="B20" s="36"/>
      <c r="C20" s="51" t="s">
        <v>219</v>
      </c>
      <c r="D20" s="36"/>
      <c r="E20" s="36"/>
      <c r="F20" s="63">
        <f>+F12+F18</f>
        <v>88217770</v>
      </c>
      <c r="G20" s="64"/>
      <c r="H20" s="63">
        <f>+H12+H18</f>
        <v>79657733</v>
      </c>
      <c r="I20" s="36"/>
      <c r="J20" s="55"/>
    </row>
    <row r="21" spans="1:11" ht="15.75" thickTop="1" x14ac:dyDescent="0.25">
      <c r="A21" s="47"/>
      <c r="B21" s="36"/>
      <c r="C21" s="36"/>
      <c r="D21" s="36" t="s">
        <v>212</v>
      </c>
      <c r="E21" s="36"/>
      <c r="F21" s="55"/>
      <c r="G21" s="55"/>
      <c r="H21" s="55"/>
      <c r="I21" s="36"/>
      <c r="J21" s="36"/>
    </row>
    <row r="22" spans="1:11" x14ac:dyDescent="0.25">
      <c r="A22" s="47"/>
      <c r="B22" s="36"/>
      <c r="C22" s="51" t="s">
        <v>220</v>
      </c>
      <c r="D22" s="36"/>
      <c r="E22" s="36"/>
      <c r="F22" s="55"/>
      <c r="G22" s="55"/>
      <c r="H22" s="55"/>
      <c r="I22" s="36"/>
      <c r="J22" s="36"/>
    </row>
    <row r="23" spans="1:11" ht="12" customHeight="1" x14ac:dyDescent="0.25">
      <c r="A23" s="47"/>
      <c r="B23" s="36"/>
      <c r="C23" s="51"/>
      <c r="D23" s="36"/>
      <c r="E23" s="36"/>
      <c r="F23" s="56"/>
      <c r="G23" s="56"/>
      <c r="H23" s="191"/>
      <c r="I23" s="36"/>
      <c r="J23" s="36"/>
    </row>
    <row r="24" spans="1:11" ht="15.75" x14ac:dyDescent="0.25">
      <c r="A24" s="47" t="s">
        <v>53</v>
      </c>
      <c r="B24" s="36"/>
      <c r="C24" s="36"/>
      <c r="D24" s="36" t="s">
        <v>360</v>
      </c>
      <c r="E24" s="36"/>
      <c r="F24" s="87">
        <v>2886833.39</v>
      </c>
      <c r="G24" s="59"/>
      <c r="H24" s="87">
        <v>2877866</v>
      </c>
      <c r="I24" s="90"/>
      <c r="J24" s="36"/>
    </row>
    <row r="25" spans="1:11" x14ac:dyDescent="0.25">
      <c r="A25" s="47"/>
      <c r="B25" s="36"/>
      <c r="C25" s="51"/>
      <c r="D25" s="36" t="s">
        <v>361</v>
      </c>
      <c r="E25" s="36"/>
      <c r="F25" s="192">
        <v>145847</v>
      </c>
      <c r="G25" s="59"/>
      <c r="H25" s="192">
        <v>15360</v>
      </c>
      <c r="I25" s="36"/>
      <c r="J25" s="36"/>
    </row>
    <row r="26" spans="1:11" x14ac:dyDescent="0.25">
      <c r="A26" s="47"/>
      <c r="B26" s="36"/>
      <c r="C26" s="51" t="s">
        <v>221</v>
      </c>
      <c r="D26" s="36"/>
      <c r="E26" s="36"/>
      <c r="F26" s="193">
        <f>SUM(F24:F25)</f>
        <v>3032680.39</v>
      </c>
      <c r="G26" s="59"/>
      <c r="H26" s="193">
        <f>SUM(H24:H25)</f>
        <v>2893226</v>
      </c>
      <c r="I26" s="36"/>
      <c r="J26" s="36"/>
    </row>
    <row r="27" spans="1:11" ht="12" customHeight="1" x14ac:dyDescent="0.25">
      <c r="A27" s="47"/>
      <c r="B27" s="36"/>
      <c r="C27" s="51"/>
      <c r="D27" s="36"/>
      <c r="E27" s="36"/>
      <c r="F27" s="193"/>
      <c r="G27" s="59"/>
      <c r="H27" s="193"/>
      <c r="I27" s="36"/>
      <c r="J27" s="36"/>
    </row>
    <row r="28" spans="1:11" ht="15.75" thickBot="1" x14ac:dyDescent="0.3">
      <c r="A28" s="47"/>
      <c r="B28" s="36"/>
      <c r="C28" s="51" t="s">
        <v>222</v>
      </c>
      <c r="D28" s="36"/>
      <c r="E28" s="36"/>
      <c r="F28" s="194">
        <f>+F26</f>
        <v>3032680.39</v>
      </c>
      <c r="G28" s="64"/>
      <c r="H28" s="194">
        <f>+H26</f>
        <v>2893226</v>
      </c>
      <c r="I28" s="55"/>
      <c r="J28" s="55"/>
    </row>
    <row r="29" spans="1:11" ht="9.75" customHeight="1" thickTop="1" x14ac:dyDescent="0.25">
      <c r="A29" s="47"/>
      <c r="B29" s="36"/>
      <c r="C29" s="51"/>
      <c r="D29" s="36"/>
      <c r="E29" s="36"/>
      <c r="F29" s="55"/>
      <c r="G29" s="55"/>
      <c r="H29" s="195"/>
      <c r="I29" s="36"/>
      <c r="J29" s="36"/>
    </row>
    <row r="30" spans="1:11" x14ac:dyDescent="0.25">
      <c r="A30" s="47"/>
      <c r="B30" s="36"/>
      <c r="C30" s="51" t="s">
        <v>362</v>
      </c>
      <c r="D30" s="36"/>
      <c r="E30" s="36"/>
      <c r="F30" s="55"/>
      <c r="G30" s="55"/>
      <c r="H30" s="195"/>
      <c r="I30" s="36"/>
      <c r="J30" s="36"/>
    </row>
    <row r="31" spans="1:11" x14ac:dyDescent="0.25">
      <c r="A31" s="47"/>
      <c r="B31" s="36"/>
      <c r="C31" s="51"/>
      <c r="D31" s="36" t="s">
        <v>292</v>
      </c>
      <c r="E31" s="36"/>
      <c r="F31" s="4">
        <v>156228</v>
      </c>
      <c r="G31" s="55"/>
      <c r="H31" s="140">
        <v>156228</v>
      </c>
      <c r="I31" s="55"/>
      <c r="J31" s="36"/>
      <c r="K31" s="147"/>
    </row>
    <row r="32" spans="1:11" x14ac:dyDescent="0.25">
      <c r="A32" s="47" t="s">
        <v>60</v>
      </c>
      <c r="B32" s="36"/>
      <c r="C32" s="36"/>
      <c r="D32" s="36" t="s">
        <v>223</v>
      </c>
      <c r="E32" s="36"/>
      <c r="F32" s="4">
        <v>12575392</v>
      </c>
      <c r="G32" s="56"/>
      <c r="H32" s="140">
        <v>15118671</v>
      </c>
      <c r="I32" s="55"/>
      <c r="J32" s="129"/>
      <c r="K32" s="147"/>
    </row>
    <row r="33" spans="1:11" x14ac:dyDescent="0.25">
      <c r="A33" s="47" t="s">
        <v>58</v>
      </c>
      <c r="B33" s="36"/>
      <c r="C33" s="36"/>
      <c r="D33" s="36" t="s">
        <v>224</v>
      </c>
      <c r="E33" s="36"/>
      <c r="F33" s="196">
        <v>72453470</v>
      </c>
      <c r="G33" s="56"/>
      <c r="H33" s="196">
        <v>61645836</v>
      </c>
      <c r="I33" s="55"/>
      <c r="J33" s="55"/>
      <c r="K33" s="127"/>
    </row>
    <row r="34" spans="1:11" x14ac:dyDescent="0.25">
      <c r="A34" s="47"/>
      <c r="B34" s="36"/>
      <c r="C34" s="51" t="s">
        <v>225</v>
      </c>
      <c r="D34" s="36"/>
      <c r="E34" s="36"/>
      <c r="F34" s="123">
        <f>+F20-F28</f>
        <v>85185089.609999999</v>
      </c>
      <c r="G34" s="124"/>
      <c r="H34" s="197">
        <f>+H20-H28</f>
        <v>76764507</v>
      </c>
      <c r="I34" s="55"/>
      <c r="J34" s="55"/>
      <c r="K34" s="88"/>
    </row>
    <row r="35" spans="1:11" x14ac:dyDescent="0.25">
      <c r="A35" s="47"/>
      <c r="B35" s="36"/>
      <c r="C35" s="51"/>
      <c r="D35" s="36"/>
      <c r="E35" s="36"/>
      <c r="F35" s="54"/>
      <c r="G35" s="54"/>
      <c r="H35" s="198"/>
      <c r="I35" s="55"/>
      <c r="J35" s="129"/>
      <c r="K35" s="88"/>
    </row>
    <row r="36" spans="1:11" ht="15.75" thickBot="1" x14ac:dyDescent="0.3">
      <c r="A36" s="47"/>
      <c r="B36" s="36"/>
      <c r="C36" s="51" t="s">
        <v>226</v>
      </c>
      <c r="D36" s="36"/>
      <c r="E36" s="36"/>
      <c r="F36" s="63">
        <f>+F34+F28</f>
        <v>88217770</v>
      </c>
      <c r="G36" s="54"/>
      <c r="H36" s="63">
        <f>+H34+H28</f>
        <v>79657733</v>
      </c>
      <c r="I36" s="55"/>
      <c r="J36" s="55"/>
    </row>
    <row r="37" spans="1:11" ht="15.75" thickTop="1" x14ac:dyDescent="0.25">
      <c r="A37" s="47"/>
      <c r="B37" s="36"/>
      <c r="C37" s="51"/>
      <c r="D37" s="36"/>
      <c r="E37" s="36"/>
      <c r="F37" s="60"/>
      <c r="G37" s="54"/>
      <c r="H37" s="60"/>
      <c r="I37" s="55"/>
      <c r="J37" s="36"/>
    </row>
    <row r="38" spans="1:11" x14ac:dyDescent="0.25">
      <c r="A38" s="47"/>
      <c r="B38" s="36"/>
      <c r="C38" s="51"/>
      <c r="D38" s="73" t="s">
        <v>379</v>
      </c>
      <c r="E38" s="36"/>
      <c r="F38" s="60"/>
      <c r="G38" s="54"/>
      <c r="H38" s="60"/>
      <c r="I38" s="55"/>
      <c r="J38" s="36"/>
    </row>
    <row r="39" spans="1:11" x14ac:dyDescent="0.25">
      <c r="A39" s="47"/>
      <c r="B39" s="36"/>
      <c r="C39" s="51"/>
      <c r="D39" s="73"/>
      <c r="E39" s="36"/>
      <c r="F39" s="60"/>
      <c r="G39" s="54"/>
      <c r="H39" s="60"/>
      <c r="I39" s="55"/>
      <c r="J39" s="36"/>
    </row>
    <row r="40" spans="1:11" ht="7.5" customHeight="1" x14ac:dyDescent="0.25">
      <c r="A40" s="239" t="s">
        <v>333</v>
      </c>
      <c r="B40" s="239"/>
      <c r="C40" s="239"/>
      <c r="D40" s="239"/>
      <c r="E40" s="239"/>
      <c r="F40" s="239"/>
      <c r="G40" s="239"/>
      <c r="H40" s="239"/>
      <c r="I40" s="36"/>
      <c r="J40" s="36"/>
      <c r="K40" t="s">
        <v>212</v>
      </c>
    </row>
    <row r="41" spans="1:11" ht="24.75" customHeight="1" x14ac:dyDescent="0.25">
      <c r="A41" s="239"/>
      <c r="B41" s="239"/>
      <c r="C41" s="239"/>
      <c r="D41" s="239"/>
      <c r="E41" s="239"/>
      <c r="F41" s="239"/>
      <c r="G41" s="239"/>
      <c r="H41" s="239"/>
      <c r="I41" s="36"/>
      <c r="J41" s="36"/>
    </row>
    <row r="42" spans="1:11" ht="15.75" x14ac:dyDescent="0.25">
      <c r="A42" s="239" t="s">
        <v>285</v>
      </c>
      <c r="B42" s="239"/>
      <c r="C42" s="239"/>
      <c r="D42" s="239"/>
      <c r="E42" s="239"/>
      <c r="F42" s="239"/>
      <c r="G42" s="239"/>
      <c r="H42" s="239"/>
      <c r="I42" s="36"/>
      <c r="J42" s="36"/>
    </row>
    <row r="43" spans="1:11" ht="15.75" x14ac:dyDescent="0.25">
      <c r="A43" s="240" t="s">
        <v>311</v>
      </c>
      <c r="B43" s="240"/>
      <c r="C43" s="240"/>
      <c r="D43" s="240"/>
      <c r="E43" s="240"/>
      <c r="F43" s="240"/>
      <c r="G43" s="240"/>
      <c r="H43" s="240"/>
      <c r="I43" s="36"/>
      <c r="J43" s="36"/>
    </row>
    <row r="44" spans="1:11" x14ac:dyDescent="0.25">
      <c r="A44" s="47"/>
      <c r="B44" s="36"/>
      <c r="C44" s="51"/>
      <c r="D44" s="36"/>
      <c r="E44" s="36"/>
      <c r="F44" s="60"/>
      <c r="G44" s="54"/>
      <c r="H44" s="60"/>
      <c r="I44" s="36"/>
      <c r="J44" s="55"/>
      <c r="K44" s="88"/>
    </row>
    <row r="45" spans="1:11" ht="15.75" x14ac:dyDescent="0.25">
      <c r="A45" s="79" t="s">
        <v>212</v>
      </c>
      <c r="B45" s="36"/>
      <c r="C45" s="36"/>
      <c r="F45" s="176"/>
      <c r="G45" s="128"/>
      <c r="H45" s="128"/>
      <c r="I45" s="128"/>
      <c r="J45" s="36"/>
    </row>
    <row r="46" spans="1:11" ht="15.75" x14ac:dyDescent="0.25">
      <c r="B46" s="136"/>
      <c r="C46" s="136"/>
      <c r="D46" s="137"/>
      <c r="E46" s="138" t="s">
        <v>332</v>
      </c>
      <c r="F46" s="119" t="s">
        <v>331</v>
      </c>
      <c r="G46" s="128"/>
      <c r="H46" s="128"/>
      <c r="I46" s="128"/>
      <c r="J46" s="36"/>
    </row>
    <row r="47" spans="1:11" ht="15.75" x14ac:dyDescent="0.25">
      <c r="B47" s="36"/>
      <c r="C47" s="36"/>
      <c r="D47" s="79" t="s">
        <v>286</v>
      </c>
      <c r="F47" s="97" t="s">
        <v>369</v>
      </c>
      <c r="G47" s="36"/>
      <c r="H47" s="36"/>
      <c r="I47" s="36"/>
      <c r="J47" s="36"/>
    </row>
    <row r="48" spans="1:11" ht="15.75" x14ac:dyDescent="0.25">
      <c r="B48" s="36"/>
      <c r="C48" s="36"/>
      <c r="E48" s="95" t="s">
        <v>287</v>
      </c>
      <c r="F48" s="95" t="s">
        <v>323</v>
      </c>
      <c r="G48" s="36"/>
      <c r="H48" s="36"/>
      <c r="I48" s="36"/>
      <c r="J48" s="36"/>
    </row>
    <row r="49" spans="1:10" ht="25.5" customHeight="1" x14ac:dyDescent="0.25">
      <c r="B49" s="36"/>
      <c r="C49" s="36"/>
      <c r="D49" s="79"/>
      <c r="F49" s="36"/>
      <c r="G49" s="36"/>
      <c r="H49" s="36"/>
      <c r="I49" s="36"/>
      <c r="J49" s="36"/>
    </row>
    <row r="54" spans="1:10" ht="15.75" x14ac:dyDescent="0.25">
      <c r="A54" s="47"/>
      <c r="B54" s="36"/>
      <c r="C54" s="36"/>
      <c r="D54" s="79"/>
      <c r="F54" s="36"/>
      <c r="G54" s="36"/>
      <c r="H54" s="36"/>
      <c r="I54" s="36"/>
      <c r="J54" s="36"/>
    </row>
    <row r="55" spans="1:10" ht="15.75" x14ac:dyDescent="0.25">
      <c r="A55" s="47"/>
      <c r="B55" s="36"/>
      <c r="C55" s="36"/>
      <c r="D55" s="79"/>
      <c r="F55" s="36"/>
      <c r="G55" s="36"/>
      <c r="H55" s="36"/>
      <c r="I55" s="36"/>
      <c r="J55" s="36"/>
    </row>
    <row r="56" spans="1:10" ht="15.75" x14ac:dyDescent="0.25">
      <c r="A56" s="47"/>
      <c r="B56" s="36"/>
      <c r="C56" s="36"/>
      <c r="D56" s="79"/>
      <c r="F56" s="36"/>
      <c r="G56" s="36"/>
      <c r="H56" s="36"/>
      <c r="I56" s="36"/>
      <c r="J56" s="36"/>
    </row>
    <row r="57" spans="1:10" x14ac:dyDescent="0.25">
      <c r="A57" s="47"/>
      <c r="B57" s="36"/>
      <c r="C57" s="36"/>
      <c r="F57" s="36"/>
      <c r="G57" s="36"/>
      <c r="H57" s="36"/>
      <c r="I57" s="36"/>
      <c r="J57" s="36"/>
    </row>
    <row r="58" spans="1:10" ht="15.75" x14ac:dyDescent="0.25">
      <c r="A58" s="47"/>
      <c r="B58" s="36"/>
      <c r="C58" s="36"/>
      <c r="D58" s="79"/>
      <c r="F58" s="36"/>
      <c r="G58" s="36"/>
      <c r="H58" s="36"/>
      <c r="I58" s="36"/>
      <c r="J58" s="36"/>
    </row>
    <row r="59" spans="1:10" ht="15.75" x14ac:dyDescent="0.25">
      <c r="A59" s="47"/>
      <c r="B59" s="36"/>
      <c r="C59" s="36"/>
      <c r="F59" s="95"/>
      <c r="G59" s="36"/>
      <c r="H59" s="36"/>
      <c r="I59" s="36"/>
      <c r="J59" s="36"/>
    </row>
    <row r="61" spans="1:10" ht="15.75" x14ac:dyDescent="0.25">
      <c r="D61" s="79"/>
    </row>
    <row r="62" spans="1:10" ht="15.75" x14ac:dyDescent="0.25">
      <c r="D62" s="79"/>
    </row>
    <row r="63" spans="1:10" ht="15.75" x14ac:dyDescent="0.25">
      <c r="D63" s="79"/>
    </row>
    <row r="64" spans="1:10" ht="15.75" x14ac:dyDescent="0.25">
      <c r="D64" s="79"/>
    </row>
    <row r="65" spans="4:4" ht="15.75" x14ac:dyDescent="0.25">
      <c r="D65" s="79"/>
    </row>
    <row r="66" spans="4:4" ht="15.75" x14ac:dyDescent="0.25">
      <c r="D66" s="79"/>
    </row>
    <row r="67" spans="4:4" ht="15.75" x14ac:dyDescent="0.25">
      <c r="D67" s="79"/>
    </row>
    <row r="68" spans="4:4" ht="15.75" x14ac:dyDescent="0.25">
      <c r="D68" s="79"/>
    </row>
    <row r="72" spans="4:4" ht="15.75" x14ac:dyDescent="0.25">
      <c r="D72" s="79"/>
    </row>
    <row r="73" spans="4:4" x14ac:dyDescent="0.25">
      <c r="D73" s="96"/>
    </row>
    <row r="74" spans="4:4" x14ac:dyDescent="0.25">
      <c r="D74" s="96"/>
    </row>
  </sheetData>
  <mergeCells count="7">
    <mergeCell ref="A42:H42"/>
    <mergeCell ref="A43:H43"/>
    <mergeCell ref="C1:H1"/>
    <mergeCell ref="C2:H2"/>
    <mergeCell ref="C3:H3"/>
    <mergeCell ref="C4:H4"/>
    <mergeCell ref="A40:H4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L48"/>
  <sheetViews>
    <sheetView topLeftCell="C16" workbookViewId="0">
      <selection activeCell="R19" sqref="R19"/>
    </sheetView>
  </sheetViews>
  <sheetFormatPr baseColWidth="10" defaultColWidth="11.42578125" defaultRowHeight="15" x14ac:dyDescent="0.25"/>
  <cols>
    <col min="1" max="1" width="4.5703125" hidden="1" customWidth="1"/>
    <col min="2" max="2" width="1.28515625" hidden="1" customWidth="1"/>
    <col min="3" max="3" width="3" customWidth="1"/>
    <col min="4" max="4" width="7.5703125" customWidth="1"/>
    <col min="5" max="5" width="42.85546875" customWidth="1"/>
    <col min="6" max="6" width="13.7109375" customWidth="1"/>
    <col min="7" max="7" width="3.7109375" customWidth="1"/>
    <col min="8" max="8" width="16.28515625" customWidth="1"/>
    <col min="9" max="10" width="13.85546875" bestFit="1" customWidth="1"/>
    <col min="11" max="11" width="14" bestFit="1" customWidth="1"/>
    <col min="12" max="12" width="15.28515625" customWidth="1"/>
  </cols>
  <sheetData>
    <row r="5" spans="1:11" x14ac:dyDescent="0.25">
      <c r="A5" s="47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.75" x14ac:dyDescent="0.25">
      <c r="A6" s="47"/>
      <c r="B6" s="36"/>
      <c r="C6" s="239" t="s">
        <v>263</v>
      </c>
      <c r="D6" s="239"/>
      <c r="E6" s="239"/>
      <c r="F6" s="239"/>
      <c r="G6" s="239"/>
      <c r="H6" s="239"/>
      <c r="I6" s="36"/>
      <c r="J6" s="36"/>
      <c r="K6" s="36"/>
    </row>
    <row r="7" spans="1:11" ht="15.75" x14ac:dyDescent="0.25">
      <c r="B7" s="36"/>
      <c r="C7" s="239" t="s">
        <v>228</v>
      </c>
      <c r="D7" s="239"/>
      <c r="E7" s="239"/>
      <c r="F7" s="239"/>
      <c r="G7" s="239"/>
      <c r="H7" s="239"/>
      <c r="I7" s="36"/>
      <c r="J7" s="36"/>
      <c r="K7" s="36"/>
    </row>
    <row r="8" spans="1:11" ht="15.75" x14ac:dyDescent="0.25">
      <c r="A8" s="47"/>
      <c r="B8" s="36"/>
      <c r="C8" s="239" t="s">
        <v>348</v>
      </c>
      <c r="D8" s="239"/>
      <c r="E8" s="239"/>
      <c r="F8" s="239"/>
      <c r="G8" s="239"/>
      <c r="H8" s="239"/>
      <c r="I8" s="36"/>
      <c r="J8" s="36"/>
      <c r="K8" s="36"/>
    </row>
    <row r="9" spans="1:11" ht="15.75" x14ac:dyDescent="0.25">
      <c r="A9" s="47"/>
      <c r="B9" s="36"/>
      <c r="C9" s="239" t="s">
        <v>5</v>
      </c>
      <c r="D9" s="239"/>
      <c r="E9" s="239"/>
      <c r="F9" s="239"/>
      <c r="G9" s="239"/>
      <c r="H9" s="239"/>
      <c r="I9" s="36"/>
      <c r="J9" s="36"/>
      <c r="K9" s="36"/>
    </row>
    <row r="10" spans="1:11" x14ac:dyDescent="0.25">
      <c r="A10" s="47"/>
      <c r="B10" s="36"/>
      <c r="C10" s="36"/>
      <c r="D10" s="48"/>
      <c r="E10" s="48"/>
      <c r="F10" s="36"/>
      <c r="G10" s="36"/>
      <c r="H10" s="36"/>
      <c r="I10" s="36"/>
      <c r="J10" s="36"/>
      <c r="K10" s="36"/>
    </row>
    <row r="11" spans="1:11" x14ac:dyDescent="0.25">
      <c r="A11" s="47"/>
      <c r="B11" s="36"/>
      <c r="C11" s="36"/>
      <c r="D11" s="36"/>
      <c r="E11" s="36"/>
      <c r="F11" s="66">
        <v>2021</v>
      </c>
      <c r="G11" s="50"/>
      <c r="H11" s="66">
        <v>2020</v>
      </c>
      <c r="I11" s="36"/>
      <c r="J11" s="36"/>
      <c r="K11" s="36"/>
    </row>
    <row r="12" spans="1:11" x14ac:dyDescent="0.25">
      <c r="A12" s="47"/>
      <c r="B12" s="36"/>
      <c r="C12" s="51" t="s">
        <v>363</v>
      </c>
      <c r="D12" s="52"/>
      <c r="E12" s="52"/>
      <c r="F12" s="53"/>
      <c r="G12" s="54"/>
      <c r="H12" s="54"/>
      <c r="I12" s="36"/>
      <c r="J12" s="36"/>
      <c r="K12" s="36"/>
    </row>
    <row r="13" spans="1:11" x14ac:dyDescent="0.25">
      <c r="A13" s="47" t="s">
        <v>64</v>
      </c>
      <c r="B13" s="36"/>
      <c r="C13" s="36"/>
      <c r="D13" s="36" t="s">
        <v>229</v>
      </c>
      <c r="E13" s="36"/>
      <c r="F13" s="26">
        <v>49050268</v>
      </c>
      <c r="G13" s="56"/>
      <c r="H13" s="26">
        <v>42031125</v>
      </c>
      <c r="I13" s="89"/>
      <c r="J13" s="89"/>
      <c r="K13" s="89"/>
    </row>
    <row r="14" spans="1:11" x14ac:dyDescent="0.25">
      <c r="A14" s="47"/>
      <c r="B14" s="36"/>
      <c r="C14" s="36"/>
      <c r="D14" s="5" t="s">
        <v>364</v>
      </c>
      <c r="E14" s="5"/>
      <c r="F14" s="26">
        <v>15014519</v>
      </c>
      <c r="G14" s="56"/>
      <c r="H14" s="26">
        <v>7603665</v>
      </c>
      <c r="I14" s="5"/>
      <c r="J14" s="5"/>
      <c r="K14" s="36"/>
    </row>
    <row r="15" spans="1:11" x14ac:dyDescent="0.25">
      <c r="A15" s="47"/>
      <c r="B15" s="36"/>
      <c r="C15" s="36"/>
      <c r="D15" s="5" t="s">
        <v>365</v>
      </c>
      <c r="E15" s="5"/>
      <c r="F15" s="62">
        <v>0</v>
      </c>
      <c r="G15" s="56"/>
      <c r="H15" s="62">
        <v>12084026</v>
      </c>
      <c r="I15" s="5"/>
      <c r="J15" s="5"/>
      <c r="K15" s="36"/>
    </row>
    <row r="16" spans="1:11" x14ac:dyDescent="0.25">
      <c r="A16" s="47"/>
      <c r="B16" s="36"/>
      <c r="C16" s="51" t="s">
        <v>230</v>
      </c>
      <c r="D16" s="36"/>
      <c r="E16" s="36"/>
      <c r="F16" s="58">
        <f>+F13+F14+F15</f>
        <v>64064787</v>
      </c>
      <c r="G16" s="59"/>
      <c r="H16" s="58">
        <f>SUM(H13:H15)</f>
        <v>61718816</v>
      </c>
      <c r="I16" s="55"/>
      <c r="J16" s="89"/>
      <c r="K16" s="55"/>
    </row>
    <row r="17" spans="1:12" x14ac:dyDescent="0.25">
      <c r="A17" s="47"/>
      <c r="B17" s="36"/>
      <c r="C17" s="36"/>
      <c r="D17" s="36" t="s">
        <v>212</v>
      </c>
      <c r="E17" s="36"/>
      <c r="F17" s="55"/>
      <c r="G17" s="4"/>
      <c r="H17" s="55"/>
      <c r="I17" s="36"/>
      <c r="J17" s="55"/>
      <c r="K17" s="36"/>
    </row>
    <row r="18" spans="1:12" x14ac:dyDescent="0.25">
      <c r="A18" s="47"/>
      <c r="B18" s="36"/>
      <c r="C18" s="51" t="s">
        <v>366</v>
      </c>
      <c r="D18" s="36"/>
      <c r="E18" s="36"/>
      <c r="F18" s="56"/>
      <c r="G18" s="120"/>
      <c r="H18" s="56"/>
      <c r="I18" s="36"/>
      <c r="J18" s="36"/>
      <c r="K18" s="89"/>
    </row>
    <row r="19" spans="1:12" x14ac:dyDescent="0.25">
      <c r="A19" s="47" t="s">
        <v>69</v>
      </c>
      <c r="B19" s="36"/>
      <c r="C19" s="36"/>
      <c r="D19" s="36" t="s">
        <v>231</v>
      </c>
      <c r="E19" s="36"/>
      <c r="F19" s="4">
        <v>32137276</v>
      </c>
      <c r="G19" s="4"/>
      <c r="H19" s="4">
        <v>30540994</v>
      </c>
      <c r="I19" s="89"/>
      <c r="J19" s="26"/>
      <c r="K19" s="61"/>
      <c r="L19" s="61"/>
    </row>
    <row r="20" spans="1:12" x14ac:dyDescent="0.25">
      <c r="A20" s="47"/>
      <c r="B20" s="36"/>
      <c r="C20" s="36"/>
      <c r="D20" s="125" t="s">
        <v>291</v>
      </c>
      <c r="E20" s="98"/>
      <c r="F20" s="126">
        <v>107988</v>
      </c>
      <c r="G20" s="122"/>
      <c r="H20" s="126">
        <v>140935</v>
      </c>
      <c r="I20" s="99"/>
      <c r="J20" s="177"/>
      <c r="K20" s="178"/>
      <c r="L20" s="87"/>
    </row>
    <row r="21" spans="1:12" x14ac:dyDescent="0.25">
      <c r="A21" s="47" t="s">
        <v>129</v>
      </c>
      <c r="B21" s="36"/>
      <c r="C21" s="36"/>
      <c r="D21" s="5" t="s">
        <v>232</v>
      </c>
      <c r="E21" s="36"/>
      <c r="F21" s="4">
        <v>11077290</v>
      </c>
      <c r="G21" s="120"/>
      <c r="H21" s="4">
        <v>8641763</v>
      </c>
      <c r="I21" s="55"/>
      <c r="J21" s="26"/>
      <c r="K21" s="59"/>
      <c r="L21" s="61"/>
    </row>
    <row r="22" spans="1:12" x14ac:dyDescent="0.25">
      <c r="A22" s="47"/>
      <c r="B22" s="36"/>
      <c r="C22" s="36"/>
      <c r="D22" s="5" t="s">
        <v>324</v>
      </c>
      <c r="E22" s="36"/>
      <c r="F22" s="4">
        <v>5576964</v>
      </c>
      <c r="G22" s="120"/>
      <c r="H22" s="4">
        <v>5507553</v>
      </c>
      <c r="I22" s="55"/>
      <c r="J22" s="26"/>
      <c r="K22" s="59"/>
      <c r="L22" s="61"/>
    </row>
    <row r="23" spans="1:12" x14ac:dyDescent="0.25">
      <c r="A23" s="47" t="s">
        <v>206</v>
      </c>
      <c r="B23" s="36"/>
      <c r="C23" s="36"/>
      <c r="D23" s="36" t="s">
        <v>233</v>
      </c>
      <c r="E23" s="36"/>
      <c r="F23" s="4">
        <v>2589877</v>
      </c>
      <c r="G23" s="120"/>
      <c r="H23" s="4">
        <v>1768900</v>
      </c>
      <c r="I23" s="121"/>
      <c r="J23" s="26"/>
      <c r="K23" s="59"/>
      <c r="L23" s="61"/>
    </row>
    <row r="24" spans="1:12" x14ac:dyDescent="0.25">
      <c r="A24" s="47"/>
      <c r="B24" s="36"/>
      <c r="C24" s="36"/>
      <c r="E24" s="36"/>
      <c r="F24" s="57"/>
      <c r="G24" s="120"/>
      <c r="H24" s="57"/>
      <c r="I24" s="36"/>
      <c r="J24" s="61"/>
      <c r="K24" s="59"/>
      <c r="L24" s="61"/>
    </row>
    <row r="25" spans="1:12" x14ac:dyDescent="0.25">
      <c r="A25" s="47"/>
      <c r="B25" s="36"/>
      <c r="C25" s="51" t="s">
        <v>234</v>
      </c>
      <c r="D25" s="36"/>
      <c r="E25" s="36"/>
      <c r="F25" s="58">
        <f>SUM(F19:F23)</f>
        <v>51489395</v>
      </c>
      <c r="G25" s="59"/>
      <c r="H25" s="58">
        <f>SUM(H19:H23)</f>
        <v>46600145</v>
      </c>
      <c r="I25" s="55"/>
      <c r="J25" s="60"/>
      <c r="K25" s="59"/>
      <c r="L25" s="60"/>
    </row>
    <row r="26" spans="1:12" x14ac:dyDescent="0.25">
      <c r="A26" s="47"/>
      <c r="B26" s="36"/>
      <c r="C26" s="51"/>
      <c r="D26" s="36"/>
      <c r="E26" s="36"/>
      <c r="F26" s="60"/>
      <c r="G26" s="59"/>
      <c r="H26" s="60"/>
      <c r="I26" s="36"/>
      <c r="J26" s="26"/>
      <c r="K26" s="179"/>
      <c r="L26" s="119"/>
    </row>
    <row r="27" spans="1:12" x14ac:dyDescent="0.25">
      <c r="A27" s="47"/>
      <c r="B27" s="36"/>
      <c r="C27" s="36"/>
      <c r="D27" s="5" t="s">
        <v>317</v>
      </c>
      <c r="E27" s="36"/>
      <c r="F27" s="61"/>
      <c r="G27" s="56"/>
      <c r="H27" s="61"/>
      <c r="I27" s="55"/>
      <c r="J27" s="55"/>
      <c r="K27" s="89"/>
    </row>
    <row r="28" spans="1:12" ht="15.75" thickBot="1" x14ac:dyDescent="0.3">
      <c r="A28" s="47"/>
      <c r="B28" s="36"/>
      <c r="C28" s="51" t="s">
        <v>223</v>
      </c>
      <c r="D28" s="36"/>
      <c r="E28" s="36"/>
      <c r="F28" s="63">
        <f>+F16-F25</f>
        <v>12575392</v>
      </c>
      <c r="G28" s="59"/>
      <c r="H28" s="63">
        <f>+H16-H25</f>
        <v>15118671</v>
      </c>
      <c r="I28" s="60"/>
      <c r="J28" s="55"/>
      <c r="K28" s="89"/>
    </row>
    <row r="29" spans="1:12" ht="15.75" thickTop="1" x14ac:dyDescent="0.25">
      <c r="A29" s="47"/>
      <c r="B29" s="36"/>
      <c r="C29" s="51"/>
      <c r="D29" s="36"/>
      <c r="E29" s="36"/>
      <c r="F29" s="55"/>
      <c r="G29" s="55"/>
      <c r="H29" s="55"/>
      <c r="I29" s="128"/>
      <c r="J29" s="55"/>
      <c r="K29" s="89"/>
    </row>
    <row r="30" spans="1:12" x14ac:dyDescent="0.25">
      <c r="A30" s="47"/>
      <c r="B30" s="36"/>
      <c r="C30" s="51"/>
      <c r="D30" s="36"/>
      <c r="E30" s="36"/>
      <c r="F30" s="55"/>
      <c r="G30" s="55"/>
      <c r="H30" s="55"/>
      <c r="I30" s="55"/>
      <c r="J30" s="36"/>
      <c r="K30" s="89"/>
    </row>
    <row r="31" spans="1:12" x14ac:dyDescent="0.25">
      <c r="A31" s="47"/>
      <c r="B31" s="36"/>
      <c r="C31" s="36"/>
      <c r="D31" s="36"/>
      <c r="E31" s="36"/>
      <c r="F31" s="55"/>
      <c r="G31" s="55"/>
      <c r="H31" s="55"/>
      <c r="I31" s="36"/>
      <c r="J31" s="55"/>
      <c r="K31" s="89"/>
    </row>
    <row r="32" spans="1:12" x14ac:dyDescent="0.25">
      <c r="A32" s="47"/>
      <c r="B32" s="36"/>
      <c r="C32" s="241" t="s">
        <v>293</v>
      </c>
      <c r="D32" s="241"/>
      <c r="E32" s="241"/>
      <c r="F32" s="241"/>
      <c r="G32" s="241"/>
      <c r="H32" s="241"/>
      <c r="I32" s="36"/>
      <c r="J32" s="36"/>
      <c r="K32" s="89"/>
    </row>
    <row r="33" spans="1:11" x14ac:dyDescent="0.25">
      <c r="A33" s="47"/>
      <c r="B33" s="36"/>
      <c r="C33" s="187"/>
      <c r="D33" s="187"/>
      <c r="E33" s="187"/>
      <c r="F33" s="187"/>
      <c r="G33" s="187"/>
      <c r="H33" s="187"/>
      <c r="I33" s="36"/>
      <c r="J33" s="36"/>
      <c r="K33" s="89"/>
    </row>
    <row r="34" spans="1:11" x14ac:dyDescent="0.25">
      <c r="A34" s="47"/>
      <c r="B34" s="36"/>
      <c r="C34" s="187"/>
      <c r="D34" s="187"/>
      <c r="E34" s="187"/>
      <c r="F34" s="56"/>
      <c r="G34" s="187"/>
      <c r="H34" s="187"/>
      <c r="I34" s="36"/>
      <c r="J34" s="36"/>
      <c r="K34" s="89"/>
    </row>
    <row r="35" spans="1:11" x14ac:dyDescent="0.25">
      <c r="A35" s="47"/>
      <c r="B35" s="36"/>
      <c r="C35" s="187"/>
      <c r="D35" s="187"/>
      <c r="E35" s="187"/>
      <c r="F35" s="187"/>
      <c r="G35" s="187"/>
      <c r="H35" s="187"/>
      <c r="I35" s="36"/>
      <c r="J35" s="36"/>
      <c r="K35" s="89"/>
    </row>
    <row r="36" spans="1:11" ht="15.75" x14ac:dyDescent="0.25">
      <c r="D36" s="239" t="s">
        <v>368</v>
      </c>
      <c r="E36" s="239"/>
      <c r="F36" s="239"/>
      <c r="G36" s="239"/>
      <c r="H36" s="239"/>
      <c r="I36" s="79"/>
    </row>
    <row r="37" spans="1:11" ht="15.75" x14ac:dyDescent="0.25">
      <c r="D37" s="239" t="s">
        <v>288</v>
      </c>
      <c r="E37" s="239"/>
      <c r="F37" s="239"/>
      <c r="G37" s="239"/>
      <c r="H37" s="239"/>
      <c r="I37" s="79"/>
    </row>
    <row r="38" spans="1:11" ht="15.75" x14ac:dyDescent="0.25">
      <c r="D38" s="239" t="s">
        <v>312</v>
      </c>
      <c r="E38" s="239"/>
      <c r="F38" s="239"/>
      <c r="G38" s="239"/>
      <c r="H38" s="239"/>
      <c r="I38" s="95"/>
    </row>
    <row r="39" spans="1:11" x14ac:dyDescent="0.25">
      <c r="A39" s="47"/>
      <c r="B39" s="36"/>
      <c r="C39" s="187"/>
      <c r="D39" s="187"/>
      <c r="E39" s="187"/>
      <c r="F39" s="187"/>
      <c r="G39" s="187"/>
      <c r="H39" s="187"/>
      <c r="I39" s="36"/>
      <c r="J39" s="36"/>
      <c r="K39" s="89"/>
    </row>
    <row r="40" spans="1:11" x14ac:dyDescent="0.25">
      <c r="A40" s="47"/>
      <c r="B40" s="36"/>
      <c r="C40" s="187"/>
      <c r="D40" s="187"/>
      <c r="E40" s="187"/>
      <c r="F40" s="187"/>
      <c r="G40" s="187"/>
      <c r="H40" s="187"/>
      <c r="I40" s="36"/>
      <c r="J40" s="36"/>
      <c r="K40" s="89"/>
    </row>
    <row r="41" spans="1:11" x14ac:dyDescent="0.25">
      <c r="A41" s="47"/>
      <c r="B41" s="36"/>
      <c r="C41" s="36"/>
      <c r="D41" s="51"/>
      <c r="E41" s="51"/>
      <c r="F41" s="55"/>
      <c r="G41" s="36"/>
      <c r="H41" s="36"/>
      <c r="I41" s="36"/>
      <c r="J41" s="36"/>
      <c r="K41" s="36"/>
    </row>
    <row r="42" spans="1:11" x14ac:dyDescent="0.25">
      <c r="A42" s="47"/>
      <c r="B42" s="36"/>
      <c r="C42" s="36"/>
      <c r="D42" s="51"/>
      <c r="E42" s="51"/>
      <c r="F42" s="36"/>
      <c r="G42" s="36"/>
      <c r="H42" s="36"/>
      <c r="I42" s="36"/>
      <c r="J42" s="36"/>
      <c r="K42" s="36"/>
    </row>
    <row r="43" spans="1:11" x14ac:dyDescent="0.25">
      <c r="A43" s="47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47"/>
      <c r="B44" s="36"/>
      <c r="C44" s="36"/>
      <c r="D44" s="36"/>
      <c r="E44" s="36"/>
      <c r="F44" s="55"/>
      <c r="G44" s="55"/>
      <c r="H44" s="55"/>
      <c r="I44" s="36"/>
      <c r="J44" s="36"/>
      <c r="K44" s="36"/>
    </row>
    <row r="45" spans="1:11" ht="15.75" x14ac:dyDescent="0.25">
      <c r="C45" s="79" t="s">
        <v>283</v>
      </c>
      <c r="D45" s="36"/>
      <c r="F45" s="79" t="s">
        <v>370</v>
      </c>
      <c r="G45" s="36"/>
      <c r="H45" s="36"/>
    </row>
    <row r="46" spans="1:11" ht="15.75" x14ac:dyDescent="0.25">
      <c r="B46" s="47"/>
      <c r="C46" s="36"/>
      <c r="D46" s="36"/>
      <c r="E46" s="79"/>
      <c r="G46" s="36"/>
      <c r="H46" s="36"/>
    </row>
    <row r="47" spans="1:11" ht="15.75" x14ac:dyDescent="0.25">
      <c r="C47" s="79" t="s">
        <v>286</v>
      </c>
      <c r="D47" s="36"/>
      <c r="F47" s="97" t="s">
        <v>369</v>
      </c>
      <c r="G47" s="36"/>
      <c r="H47" s="36"/>
    </row>
    <row r="48" spans="1:11" ht="15.75" x14ac:dyDescent="0.25">
      <c r="C48" s="36"/>
      <c r="D48" s="95" t="s">
        <v>287</v>
      </c>
      <c r="F48" s="95" t="s">
        <v>323</v>
      </c>
      <c r="G48" s="36"/>
      <c r="H48" s="36"/>
    </row>
  </sheetData>
  <mergeCells count="8">
    <mergeCell ref="D36:H36"/>
    <mergeCell ref="D37:H37"/>
    <mergeCell ref="D38:H38"/>
    <mergeCell ref="C6:H6"/>
    <mergeCell ref="C7:H7"/>
    <mergeCell ref="C8:H8"/>
    <mergeCell ref="C9:H9"/>
    <mergeCell ref="C32:H3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6"/>
  <sheetViews>
    <sheetView topLeftCell="A23" workbookViewId="0">
      <selection activeCell="M24" sqref="M24"/>
    </sheetView>
  </sheetViews>
  <sheetFormatPr baseColWidth="10" defaultColWidth="11.42578125" defaultRowHeight="15" x14ac:dyDescent="0.25"/>
  <cols>
    <col min="1" max="1" width="1.7109375" customWidth="1"/>
    <col min="2" max="2" width="2" customWidth="1"/>
    <col min="3" max="3" width="43.42578125" customWidth="1"/>
    <col min="4" max="4" width="12" customWidth="1"/>
    <col min="5" max="5" width="13.140625" customWidth="1"/>
    <col min="6" max="6" width="12.85546875" customWidth="1"/>
    <col min="7" max="7" width="13.28515625" customWidth="1"/>
    <col min="8" max="8" width="8.42578125" hidden="1" customWidth="1"/>
    <col min="9" max="9" width="9.5703125" hidden="1" customWidth="1"/>
    <col min="10" max="10" width="23.42578125" customWidth="1"/>
    <col min="11" max="11" width="16.42578125" customWidth="1"/>
    <col min="12" max="12" width="2.28515625" customWidth="1"/>
    <col min="13" max="13" width="16" customWidth="1"/>
  </cols>
  <sheetData>
    <row r="1" spans="1:32" ht="15.75" x14ac:dyDescent="0.25">
      <c r="A1" s="36"/>
      <c r="B1" s="239" t="s">
        <v>263</v>
      </c>
      <c r="C1" s="239"/>
      <c r="D1" s="239"/>
      <c r="E1" s="239"/>
      <c r="F1" s="239"/>
      <c r="G1" s="239"/>
      <c r="H1" s="239"/>
      <c r="I1" s="239"/>
      <c r="J1" s="239"/>
      <c r="K1" s="79"/>
      <c r="L1" s="79"/>
      <c r="M1" s="79"/>
      <c r="N1" s="36"/>
      <c r="O1" s="36"/>
      <c r="P1" s="68"/>
    </row>
    <row r="2" spans="1:32" ht="15.75" x14ac:dyDescent="0.25">
      <c r="A2" s="36"/>
      <c r="B2" s="239" t="s">
        <v>235</v>
      </c>
      <c r="C2" s="239"/>
      <c r="D2" s="239"/>
      <c r="E2" s="239"/>
      <c r="F2" s="239"/>
      <c r="G2" s="239"/>
      <c r="H2" s="239"/>
      <c r="I2" s="239"/>
      <c r="J2" s="239"/>
      <c r="K2" s="79"/>
      <c r="L2" s="79"/>
      <c r="M2" s="79"/>
      <c r="N2" s="36"/>
      <c r="O2" s="36"/>
      <c r="P2" s="68"/>
    </row>
    <row r="3" spans="1:32" ht="15.75" x14ac:dyDescent="0.25">
      <c r="A3" s="36"/>
      <c r="B3" s="239" t="s">
        <v>349</v>
      </c>
      <c r="C3" s="239"/>
      <c r="D3" s="239"/>
      <c r="E3" s="239"/>
      <c r="F3" s="239"/>
      <c r="G3" s="239"/>
      <c r="H3" s="239"/>
      <c r="I3" s="239"/>
      <c r="J3" s="239"/>
      <c r="K3" s="79"/>
      <c r="L3" s="79"/>
      <c r="M3" s="79"/>
      <c r="N3" s="36"/>
      <c r="O3" s="36"/>
      <c r="P3" s="68"/>
    </row>
    <row r="4" spans="1:32" ht="15.75" x14ac:dyDescent="0.25">
      <c r="A4" s="36"/>
      <c r="B4" s="239" t="s">
        <v>5</v>
      </c>
      <c r="C4" s="239"/>
      <c r="D4" s="239"/>
      <c r="E4" s="239"/>
      <c r="F4" s="239"/>
      <c r="G4" s="239"/>
      <c r="H4" s="239"/>
      <c r="I4" s="239"/>
      <c r="J4" s="239"/>
      <c r="K4" s="79"/>
      <c r="L4" s="79"/>
      <c r="M4" s="79"/>
      <c r="N4" s="36"/>
      <c r="O4" s="36"/>
      <c r="P4" s="68"/>
    </row>
    <row r="5" spans="1:32" ht="10.5" customHeight="1" thickBot="1" x14ac:dyDescent="0.3">
      <c r="A5" s="36"/>
      <c r="B5" s="36"/>
      <c r="C5" s="36"/>
      <c r="E5" s="48"/>
      <c r="F5" s="48"/>
      <c r="G5" s="67"/>
      <c r="H5" s="67"/>
      <c r="I5" s="69"/>
      <c r="J5" s="67"/>
      <c r="K5" s="36"/>
      <c r="L5" s="48"/>
      <c r="M5" s="36"/>
      <c r="N5" s="36"/>
      <c r="O5" s="36"/>
      <c r="P5" s="68"/>
    </row>
    <row r="6" spans="1:32" ht="49.5" customHeight="1" thickBot="1" x14ac:dyDescent="0.3">
      <c r="A6" s="36"/>
      <c r="B6" s="36"/>
      <c r="C6" s="149"/>
      <c r="D6" s="150" t="s">
        <v>236</v>
      </c>
      <c r="E6" s="150" t="s">
        <v>334</v>
      </c>
      <c r="F6" s="150" t="s">
        <v>335</v>
      </c>
      <c r="G6" s="150" t="s">
        <v>237</v>
      </c>
      <c r="H6" s="151" t="s">
        <v>238</v>
      </c>
      <c r="I6" s="173"/>
      <c r="J6" s="151" t="s">
        <v>340</v>
      </c>
      <c r="N6" s="36"/>
      <c r="O6" s="36"/>
      <c r="P6" s="68"/>
      <c r="R6" s="128"/>
      <c r="S6" s="128"/>
      <c r="T6" s="128"/>
      <c r="U6" s="181"/>
      <c r="V6" s="182"/>
      <c r="W6" s="183"/>
      <c r="X6" s="182"/>
      <c r="Y6" s="181"/>
      <c r="Z6" s="182"/>
      <c r="AA6" s="181"/>
      <c r="AB6" s="119"/>
      <c r="AC6" s="119"/>
      <c r="AD6" s="119"/>
      <c r="AE6" s="119"/>
      <c r="AF6" s="119"/>
    </row>
    <row r="7" spans="1:32" ht="20.25" customHeight="1" x14ac:dyDescent="0.25">
      <c r="A7" s="36"/>
      <c r="B7" s="36"/>
      <c r="C7" s="152" t="s">
        <v>356</v>
      </c>
      <c r="D7" s="153">
        <v>156228</v>
      </c>
      <c r="E7" s="153"/>
      <c r="F7" s="153"/>
      <c r="G7" s="154">
        <v>61489608</v>
      </c>
      <c r="H7" s="155">
        <f>+D7+G7</f>
        <v>61645836</v>
      </c>
      <c r="I7" s="119"/>
      <c r="J7" s="174">
        <f t="shared" ref="J7:J12" si="0">+D7+E7+F7+G7</f>
        <v>61645836</v>
      </c>
      <c r="N7" s="55"/>
      <c r="O7" s="36"/>
      <c r="P7" s="68"/>
      <c r="R7" s="128"/>
      <c r="S7" s="128"/>
      <c r="T7" s="128"/>
      <c r="U7" s="70"/>
      <c r="V7" s="184"/>
      <c r="W7" s="61"/>
      <c r="X7" s="184"/>
      <c r="Y7" s="61"/>
      <c r="Z7" s="61"/>
      <c r="AA7" s="61"/>
      <c r="AB7" s="119"/>
      <c r="AC7" s="119"/>
      <c r="AD7" s="119"/>
      <c r="AE7" s="119"/>
      <c r="AF7" s="119"/>
    </row>
    <row r="8" spans="1:32" hidden="1" x14ac:dyDescent="0.25">
      <c r="A8" s="36"/>
      <c r="B8" s="36"/>
      <c r="C8" s="156" t="s">
        <v>336</v>
      </c>
      <c r="D8" s="155"/>
      <c r="E8" s="155"/>
      <c r="F8" s="155"/>
      <c r="G8" s="155"/>
      <c r="H8" s="155">
        <f>+D8+G8</f>
        <v>0</v>
      </c>
      <c r="I8" s="119"/>
      <c r="J8" s="174">
        <f t="shared" si="0"/>
        <v>0</v>
      </c>
      <c r="N8" s="36"/>
      <c r="O8" s="55"/>
      <c r="P8" s="68"/>
      <c r="R8" s="128"/>
      <c r="S8" s="128"/>
      <c r="T8" s="128"/>
      <c r="U8" s="70"/>
      <c r="V8" s="184"/>
      <c r="W8" s="61"/>
      <c r="X8" s="184"/>
      <c r="Y8" s="61"/>
      <c r="Z8" s="61"/>
      <c r="AA8" s="61"/>
      <c r="AB8" s="119"/>
      <c r="AC8" s="119"/>
      <c r="AD8" s="119"/>
      <c r="AE8" s="119"/>
      <c r="AF8" s="119"/>
    </row>
    <row r="9" spans="1:32" hidden="1" x14ac:dyDescent="0.25">
      <c r="A9" s="36"/>
      <c r="B9" s="36"/>
      <c r="C9" s="156" t="s">
        <v>337</v>
      </c>
      <c r="D9" s="155"/>
      <c r="E9" s="155"/>
      <c r="F9" s="155"/>
      <c r="G9" s="155"/>
      <c r="H9" s="155">
        <f>+D9+G9</f>
        <v>0</v>
      </c>
      <c r="I9" s="119"/>
      <c r="J9" s="174">
        <f t="shared" si="0"/>
        <v>0</v>
      </c>
      <c r="N9" s="55"/>
      <c r="O9" s="36"/>
      <c r="P9" s="68"/>
      <c r="R9" s="128"/>
      <c r="S9" s="128"/>
      <c r="T9" s="128"/>
      <c r="U9" s="70"/>
      <c r="V9" s="184"/>
      <c r="W9" s="61"/>
      <c r="X9" s="184"/>
      <c r="Y9" s="61"/>
      <c r="Z9" s="61"/>
      <c r="AA9" s="61"/>
      <c r="AB9" s="119"/>
      <c r="AC9" s="119"/>
      <c r="AD9" s="119"/>
      <c r="AE9" s="119"/>
      <c r="AF9" s="119"/>
    </row>
    <row r="10" spans="1:32" hidden="1" x14ac:dyDescent="0.25">
      <c r="A10" s="36"/>
      <c r="B10" s="36"/>
      <c r="C10" s="156" t="s">
        <v>338</v>
      </c>
      <c r="D10" s="155"/>
      <c r="E10" s="155"/>
      <c r="F10" s="155"/>
      <c r="G10" s="157"/>
      <c r="H10" s="155">
        <f>+D10+G10</f>
        <v>0</v>
      </c>
      <c r="I10" s="119"/>
      <c r="J10" s="174">
        <f t="shared" si="0"/>
        <v>0</v>
      </c>
      <c r="N10" s="36"/>
      <c r="O10" s="36"/>
      <c r="P10" s="68"/>
      <c r="R10" s="128"/>
      <c r="S10" s="128"/>
      <c r="T10" s="128"/>
      <c r="U10" s="71"/>
      <c r="V10" s="71"/>
      <c r="W10" s="61"/>
      <c r="X10" s="71"/>
      <c r="Y10" s="61"/>
      <c r="Z10" s="61"/>
      <c r="AA10" s="61"/>
      <c r="AB10" s="119"/>
      <c r="AC10" s="119"/>
      <c r="AD10" s="119"/>
      <c r="AE10" s="119"/>
      <c r="AF10" s="119"/>
    </row>
    <row r="11" spans="1:32" x14ac:dyDescent="0.25">
      <c r="A11" s="36"/>
      <c r="B11" s="36"/>
      <c r="C11" s="156" t="s">
        <v>343</v>
      </c>
      <c r="D11" s="155"/>
      <c r="E11" s="155"/>
      <c r="F11" s="155"/>
      <c r="G11" s="157">
        <v>0</v>
      </c>
      <c r="H11" s="155"/>
      <c r="I11" s="119"/>
      <c r="J11" s="170">
        <f>+G11</f>
        <v>0</v>
      </c>
      <c r="N11" s="36"/>
      <c r="O11" s="36"/>
      <c r="P11" s="68"/>
      <c r="R11" s="128"/>
      <c r="S11" s="128"/>
      <c r="T11" s="128"/>
      <c r="U11" s="71"/>
      <c r="V11" s="71"/>
      <c r="W11" s="61"/>
      <c r="X11" s="71"/>
      <c r="Y11" s="61"/>
      <c r="Z11" s="61"/>
      <c r="AA11" s="61"/>
      <c r="AB11" s="119"/>
      <c r="AC11" s="119"/>
      <c r="AD11" s="119"/>
      <c r="AE11" s="119"/>
      <c r="AF11" s="119"/>
    </row>
    <row r="12" spans="1:32" ht="18.75" customHeight="1" x14ac:dyDescent="0.25">
      <c r="A12" s="36"/>
      <c r="B12" s="36"/>
      <c r="C12" s="156" t="s">
        <v>61</v>
      </c>
      <c r="D12" s="155"/>
      <c r="E12" s="155"/>
      <c r="F12" s="155"/>
      <c r="G12" s="157">
        <v>15118671</v>
      </c>
      <c r="H12" s="155">
        <f>+D12+G12</f>
        <v>15118671</v>
      </c>
      <c r="I12" s="119"/>
      <c r="J12" s="175">
        <f t="shared" si="0"/>
        <v>15118671</v>
      </c>
      <c r="N12" s="36"/>
      <c r="O12" s="36"/>
      <c r="P12" s="68"/>
      <c r="R12" s="185"/>
      <c r="S12" s="128"/>
      <c r="T12" s="128"/>
      <c r="U12" s="70"/>
      <c r="V12" s="184"/>
      <c r="W12" s="61"/>
      <c r="X12" s="184"/>
      <c r="Y12" s="61"/>
      <c r="Z12" s="61"/>
      <c r="AA12" s="61"/>
      <c r="AB12" s="119"/>
      <c r="AC12" s="119"/>
      <c r="AD12" s="119"/>
      <c r="AE12" s="119"/>
      <c r="AF12" s="119"/>
    </row>
    <row r="13" spans="1:32" ht="15.75" thickBot="1" x14ac:dyDescent="0.3">
      <c r="A13" s="36"/>
      <c r="B13" s="36"/>
      <c r="C13" s="158" t="s">
        <v>345</v>
      </c>
      <c r="D13" s="159">
        <f>SUM(D7:D12)</f>
        <v>156228</v>
      </c>
      <c r="E13" s="159">
        <f>SUM(E7:E12)</f>
        <v>0</v>
      </c>
      <c r="F13" s="159">
        <f>SUM(F7:F12)</f>
        <v>0</v>
      </c>
      <c r="G13" s="160">
        <f>SUM(G7:G12)</f>
        <v>76608279</v>
      </c>
      <c r="H13" s="161">
        <f>SUM(D13:G13)</f>
        <v>76764507</v>
      </c>
      <c r="I13" s="119"/>
      <c r="J13" s="161">
        <f>+D13+E13+F13+G13</f>
        <v>76764507</v>
      </c>
      <c r="K13" s="88"/>
      <c r="N13" s="36"/>
      <c r="O13" s="36"/>
      <c r="P13" s="68"/>
      <c r="R13" s="185"/>
      <c r="S13" s="128"/>
      <c r="T13" s="128"/>
      <c r="U13" s="70"/>
      <c r="V13" s="184"/>
      <c r="W13" s="61"/>
      <c r="X13" s="184"/>
      <c r="Y13" s="61"/>
      <c r="Z13" s="61"/>
      <c r="AA13" s="61"/>
      <c r="AB13" s="119"/>
      <c r="AC13" s="119"/>
      <c r="AD13" s="119"/>
      <c r="AE13" s="119"/>
      <c r="AF13" s="119"/>
    </row>
    <row r="14" spans="1:32" ht="11.25" customHeight="1" thickTop="1" x14ac:dyDescent="0.25">
      <c r="A14" s="36"/>
      <c r="B14" s="36"/>
      <c r="C14" s="162" t="s">
        <v>212</v>
      </c>
      <c r="D14" s="70"/>
      <c r="E14" s="70"/>
      <c r="F14" s="70"/>
      <c r="G14" s="61"/>
      <c r="H14" s="163"/>
      <c r="I14" s="119"/>
      <c r="J14" s="163"/>
      <c r="K14" s="88"/>
      <c r="N14" s="36"/>
      <c r="O14" s="36"/>
      <c r="P14" s="68"/>
      <c r="R14" s="185"/>
      <c r="S14" s="128"/>
      <c r="T14" s="128"/>
      <c r="U14" s="70"/>
      <c r="V14" s="184"/>
      <c r="W14" s="61"/>
      <c r="X14" s="184"/>
      <c r="Y14" s="61"/>
      <c r="Z14" s="61"/>
      <c r="AA14" s="61"/>
      <c r="AB14" s="119"/>
      <c r="AC14" s="119"/>
      <c r="AD14" s="119"/>
      <c r="AE14" s="119"/>
      <c r="AF14" s="119"/>
    </row>
    <row r="15" spans="1:32" ht="20.25" customHeight="1" x14ac:dyDescent="0.25">
      <c r="A15" s="36"/>
      <c r="B15" s="36"/>
      <c r="C15" s="164" t="s">
        <v>357</v>
      </c>
      <c r="D15" s="165">
        <v>156228</v>
      </c>
      <c r="E15" s="165"/>
      <c r="F15" s="165"/>
      <c r="G15" s="166">
        <v>72453470</v>
      </c>
      <c r="H15" s="167">
        <f>+D15+G15</f>
        <v>72609698</v>
      </c>
      <c r="I15" s="119"/>
      <c r="J15" s="167">
        <f>+D15+E15+F15+G15</f>
        <v>72609698</v>
      </c>
      <c r="N15" s="36"/>
      <c r="O15" s="36"/>
      <c r="P15" s="68"/>
      <c r="R15" s="185"/>
      <c r="S15" s="128"/>
      <c r="T15" s="128"/>
      <c r="U15" s="70"/>
      <c r="V15" s="184"/>
      <c r="W15" s="61"/>
      <c r="X15" s="184"/>
      <c r="Y15" s="61"/>
      <c r="Z15" s="61"/>
      <c r="AA15" s="61"/>
      <c r="AB15" s="119"/>
      <c r="AC15" s="119"/>
      <c r="AD15" s="119"/>
      <c r="AE15" s="119"/>
      <c r="AF15" s="119"/>
    </row>
    <row r="16" spans="1:32" hidden="1" x14ac:dyDescent="0.25">
      <c r="A16" s="36"/>
      <c r="B16" s="36"/>
      <c r="C16" s="156" t="s">
        <v>336</v>
      </c>
      <c r="D16" s="168"/>
      <c r="E16" s="168"/>
      <c r="F16" s="168"/>
      <c r="G16" s="169"/>
      <c r="H16" s="170"/>
      <c r="I16" s="119"/>
      <c r="J16" s="167">
        <f>+D16+E16+F16+G16</f>
        <v>0</v>
      </c>
      <c r="N16" s="36"/>
      <c r="O16" s="36"/>
      <c r="P16" s="68"/>
      <c r="R16" s="185"/>
      <c r="S16" s="128"/>
      <c r="T16" s="128"/>
      <c r="U16" s="70"/>
      <c r="V16" s="184"/>
      <c r="W16" s="61"/>
      <c r="X16" s="184"/>
      <c r="Y16" s="61"/>
      <c r="Z16" s="61"/>
      <c r="AA16" s="61"/>
      <c r="AB16" s="119"/>
      <c r="AC16" s="119"/>
      <c r="AD16" s="119"/>
      <c r="AE16" s="119"/>
      <c r="AF16" s="119"/>
    </row>
    <row r="17" spans="1:32" hidden="1" x14ac:dyDescent="0.25">
      <c r="A17" s="36"/>
      <c r="B17" s="36"/>
      <c r="C17" s="156" t="s">
        <v>337</v>
      </c>
      <c r="D17" s="168"/>
      <c r="E17" s="168"/>
      <c r="F17" s="168"/>
      <c r="G17" s="169"/>
      <c r="H17" s="170"/>
      <c r="I17" s="119"/>
      <c r="J17" s="167">
        <f>+D17+E17+F17+G17</f>
        <v>0</v>
      </c>
      <c r="N17" s="36"/>
      <c r="O17" s="36"/>
      <c r="P17" s="68"/>
      <c r="R17" s="185"/>
      <c r="S17" s="128"/>
      <c r="T17" s="128"/>
      <c r="U17" s="70"/>
      <c r="V17" s="184"/>
      <c r="W17" s="61"/>
      <c r="X17" s="184"/>
      <c r="Y17" s="61"/>
      <c r="Z17" s="61"/>
      <c r="AA17" s="61"/>
      <c r="AB17" s="119"/>
      <c r="AC17" s="119"/>
      <c r="AD17" s="119"/>
      <c r="AE17" s="119"/>
      <c r="AF17" s="119"/>
    </row>
    <row r="18" spans="1:32" ht="30" hidden="1" x14ac:dyDescent="0.25">
      <c r="A18" s="36"/>
      <c r="B18" s="36"/>
      <c r="C18" s="171" t="s">
        <v>339</v>
      </c>
      <c r="D18" s="168"/>
      <c r="E18" s="168"/>
      <c r="F18" s="168"/>
      <c r="G18" s="169"/>
      <c r="H18" s="170"/>
      <c r="I18" s="119"/>
      <c r="J18" s="167">
        <f>+D18+E18+F18+G18</f>
        <v>0</v>
      </c>
      <c r="N18" s="36"/>
      <c r="O18" s="36"/>
      <c r="P18" s="68"/>
      <c r="R18" s="185"/>
      <c r="S18" s="128"/>
      <c r="T18" s="128"/>
      <c r="U18" s="70"/>
      <c r="V18" s="184"/>
      <c r="W18" s="61"/>
      <c r="X18" s="184"/>
      <c r="Y18" s="61"/>
      <c r="Z18" s="61"/>
      <c r="AA18" s="61"/>
      <c r="AB18" s="119"/>
      <c r="AC18" s="119"/>
      <c r="AD18" s="119"/>
      <c r="AE18" s="119"/>
      <c r="AF18" s="119"/>
    </row>
    <row r="19" spans="1:32" hidden="1" x14ac:dyDescent="0.25">
      <c r="A19" s="36"/>
      <c r="B19" s="51"/>
      <c r="C19" s="156" t="s">
        <v>338</v>
      </c>
      <c r="D19" s="168"/>
      <c r="E19" s="168"/>
      <c r="F19" s="168"/>
      <c r="G19" s="169"/>
      <c r="H19" s="170"/>
      <c r="I19" s="119"/>
      <c r="J19" s="167">
        <f>+D19+E19+F19+G19</f>
        <v>0</v>
      </c>
      <c r="N19" s="55"/>
      <c r="O19" s="36"/>
      <c r="P19" s="68"/>
      <c r="R19" s="186"/>
      <c r="S19" s="128"/>
      <c r="T19" s="128"/>
      <c r="U19" s="60"/>
      <c r="V19" s="74"/>
      <c r="W19" s="71"/>
      <c r="X19" s="74"/>
      <c r="Y19" s="60"/>
      <c r="Z19" s="61"/>
      <c r="AA19" s="60"/>
      <c r="AB19" s="119"/>
      <c r="AC19" s="119"/>
      <c r="AD19" s="119"/>
      <c r="AE19" s="119"/>
      <c r="AF19" s="119"/>
    </row>
    <row r="20" spans="1:32" ht="19.5" customHeight="1" x14ac:dyDescent="0.25">
      <c r="A20" s="36"/>
      <c r="B20" s="51"/>
      <c r="C20" s="156" t="s">
        <v>343</v>
      </c>
      <c r="D20" s="168"/>
      <c r="E20" s="168"/>
      <c r="F20" s="168"/>
      <c r="G20" s="169">
        <v>0</v>
      </c>
      <c r="H20" s="170"/>
      <c r="I20" s="119"/>
      <c r="J20" s="167">
        <v>0</v>
      </c>
      <c r="N20" s="55"/>
      <c r="O20" s="36"/>
      <c r="P20" s="68"/>
      <c r="R20" s="186"/>
      <c r="S20" s="128"/>
      <c r="T20" s="128"/>
      <c r="U20" s="60"/>
      <c r="V20" s="74"/>
      <c r="W20" s="71"/>
      <c r="X20" s="74"/>
      <c r="Y20" s="60"/>
      <c r="Z20" s="61"/>
      <c r="AA20" s="60"/>
      <c r="AB20" s="119"/>
      <c r="AC20" s="119"/>
      <c r="AD20" s="119"/>
      <c r="AE20" s="119"/>
      <c r="AF20" s="119"/>
    </row>
    <row r="21" spans="1:32" ht="20.25" customHeight="1" x14ac:dyDescent="0.25">
      <c r="A21" s="36"/>
      <c r="B21" s="36"/>
      <c r="C21" s="156" t="s">
        <v>61</v>
      </c>
      <c r="D21" s="168">
        <f t="shared" ref="D21:F21" si="1">SUM(D18)</f>
        <v>0</v>
      </c>
      <c r="E21" s="168">
        <f t="shared" si="1"/>
        <v>0</v>
      </c>
      <c r="F21" s="168">
        <f t="shared" si="1"/>
        <v>0</v>
      </c>
      <c r="G21" s="169">
        <v>12575392</v>
      </c>
      <c r="H21" s="170">
        <f>+G21</f>
        <v>12575392</v>
      </c>
      <c r="I21" s="119"/>
      <c r="J21" s="167">
        <f>+D21+E21+F21+G21</f>
        <v>12575392</v>
      </c>
      <c r="N21" s="36"/>
      <c r="O21" s="36"/>
      <c r="P21" s="68"/>
      <c r="R21" s="128"/>
      <c r="S21" s="128"/>
      <c r="T21" s="128"/>
      <c r="U21" s="142"/>
      <c r="V21" s="142"/>
      <c r="W21" s="142"/>
      <c r="X21" s="142"/>
      <c r="Y21" s="61"/>
      <c r="Z21" s="128"/>
      <c r="AA21" s="128"/>
      <c r="AB21" s="119"/>
      <c r="AC21" s="119"/>
      <c r="AD21" s="119"/>
      <c r="AE21" s="119"/>
      <c r="AF21" s="119"/>
    </row>
    <row r="22" spans="1:32" ht="27" customHeight="1" thickBot="1" x14ac:dyDescent="0.3">
      <c r="A22" s="36"/>
      <c r="B22" s="36"/>
      <c r="C22" s="172" t="s">
        <v>358</v>
      </c>
      <c r="D22" s="219">
        <f>SUM(D15:D21)</f>
        <v>156228</v>
      </c>
      <c r="E22" s="219">
        <f>SUM(E15:E21)</f>
        <v>0</v>
      </c>
      <c r="F22" s="219">
        <f>SUM(F15:F21)</f>
        <v>0</v>
      </c>
      <c r="G22" s="219">
        <f>SUM(G15:G21)</f>
        <v>85028862</v>
      </c>
      <c r="H22" s="220">
        <f>SUM(H15:H21)</f>
        <v>85185090</v>
      </c>
      <c r="I22" s="221"/>
      <c r="J22" s="222">
        <f>+D22+E22+F22+G22</f>
        <v>85185090</v>
      </c>
      <c r="K22" s="127"/>
      <c r="N22" s="36"/>
      <c r="O22" s="36"/>
      <c r="P22" s="6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19"/>
      <c r="AC22" s="119"/>
      <c r="AD22" s="119"/>
      <c r="AE22" s="119"/>
      <c r="AF22" s="119"/>
    </row>
    <row r="23" spans="1:32" ht="15.75" customHeight="1" x14ac:dyDescent="0.25">
      <c r="A23" s="36"/>
      <c r="B23" s="36"/>
      <c r="C23" s="189"/>
      <c r="D23" s="190"/>
      <c r="E23" s="190"/>
      <c r="F23" s="190"/>
      <c r="G23" s="190"/>
      <c r="H23" s="190"/>
      <c r="I23" s="119"/>
      <c r="J23" s="61"/>
      <c r="K23" s="114"/>
      <c r="N23" s="36"/>
      <c r="O23" s="36"/>
      <c r="P23" s="6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19"/>
      <c r="AC23" s="119"/>
      <c r="AD23" s="119"/>
      <c r="AE23" s="119"/>
      <c r="AF23" s="119"/>
    </row>
    <row r="24" spans="1:32" s="210" customFormat="1" ht="15.75" customHeight="1" x14ac:dyDescent="0.25">
      <c r="A24" s="36"/>
      <c r="B24" s="36"/>
      <c r="C24" s="189"/>
      <c r="D24" s="190"/>
      <c r="E24" s="190"/>
      <c r="F24" s="190"/>
      <c r="G24" s="190"/>
      <c r="H24" s="190"/>
      <c r="I24" s="119"/>
      <c r="J24" s="61"/>
      <c r="K24" s="114"/>
      <c r="N24" s="36"/>
      <c r="O24" s="36"/>
      <c r="P24" s="223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19"/>
      <c r="AC24" s="119"/>
      <c r="AD24" s="119"/>
      <c r="AE24" s="119"/>
      <c r="AF24" s="119"/>
    </row>
    <row r="25" spans="1:32" s="210" customFormat="1" ht="15.75" customHeight="1" x14ac:dyDescent="0.25">
      <c r="A25" s="36"/>
      <c r="B25" s="36"/>
      <c r="C25" s="189"/>
      <c r="D25" s="190"/>
      <c r="E25" s="190"/>
      <c r="F25" s="190"/>
      <c r="G25" s="190"/>
      <c r="H25" s="190"/>
      <c r="I25" s="119"/>
      <c r="J25" s="61"/>
      <c r="K25" s="114"/>
      <c r="N25" s="36"/>
      <c r="O25" s="36"/>
      <c r="P25" s="223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19"/>
      <c r="AC25" s="119"/>
      <c r="AD25" s="119"/>
      <c r="AE25" s="119"/>
      <c r="AF25" s="119"/>
    </row>
    <row r="26" spans="1:32" ht="15.75" x14ac:dyDescent="0.25">
      <c r="A26" s="36"/>
      <c r="B26" s="36"/>
      <c r="C26" s="243" t="s">
        <v>329</v>
      </c>
      <c r="D26" s="243"/>
      <c r="E26" s="243"/>
      <c r="F26" s="243"/>
      <c r="G26" s="243"/>
      <c r="H26" s="243"/>
      <c r="I26" s="243"/>
      <c r="J26" s="243"/>
      <c r="K26" s="128"/>
      <c r="L26" s="36"/>
      <c r="M26" s="36"/>
      <c r="N26" s="36"/>
      <c r="O26" s="36"/>
      <c r="P26" s="68"/>
    </row>
    <row r="27" spans="1:32" ht="15.75" x14ac:dyDescent="0.25">
      <c r="A27" s="36"/>
      <c r="B27" s="36"/>
      <c r="C27" s="239" t="s">
        <v>327</v>
      </c>
      <c r="D27" s="239"/>
      <c r="E27" s="239"/>
      <c r="F27" s="239"/>
      <c r="G27" s="239"/>
      <c r="H27" s="239"/>
      <c r="I27" s="239"/>
      <c r="J27" s="239"/>
      <c r="K27" s="79"/>
      <c r="L27" s="79"/>
      <c r="M27" s="79"/>
      <c r="N27" s="79"/>
      <c r="O27" s="79"/>
      <c r="P27" s="68"/>
    </row>
    <row r="28" spans="1:32" ht="15.75" x14ac:dyDescent="0.25">
      <c r="A28" s="36"/>
      <c r="B28" s="36"/>
      <c r="C28" s="239" t="s">
        <v>328</v>
      </c>
      <c r="D28" s="239"/>
      <c r="E28" s="239"/>
      <c r="F28" s="239"/>
      <c r="G28" s="239"/>
      <c r="H28" s="239"/>
      <c r="I28" s="239"/>
      <c r="J28" s="239"/>
      <c r="K28" s="79"/>
      <c r="L28" s="79"/>
      <c r="M28" s="79"/>
      <c r="N28" s="79"/>
      <c r="O28" s="79"/>
      <c r="P28" s="68"/>
    </row>
    <row r="29" spans="1:32" x14ac:dyDescent="0.25">
      <c r="A29" s="36"/>
      <c r="B29" s="36"/>
      <c r="C29" s="36"/>
      <c r="D29" s="36"/>
      <c r="E29" s="36"/>
      <c r="F29" s="36"/>
      <c r="G29" s="67"/>
      <c r="H29" s="67"/>
      <c r="I29" s="67"/>
      <c r="J29" s="67"/>
      <c r="K29" s="55"/>
      <c r="L29" s="36"/>
      <c r="M29" s="36"/>
      <c r="N29" s="36"/>
      <c r="O29" s="36"/>
      <c r="P29" s="68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</row>
    <row r="30" spans="1:32" ht="15.75" x14ac:dyDescent="0.25">
      <c r="A30" s="36"/>
      <c r="B30" s="36"/>
      <c r="C30" s="79" t="s">
        <v>341</v>
      </c>
      <c r="E30" s="36"/>
      <c r="F30" s="61" t="s">
        <v>342</v>
      </c>
      <c r="G30" s="128"/>
      <c r="H30" s="135" t="s">
        <v>283</v>
      </c>
      <c r="I30" s="128"/>
      <c r="J30" s="142"/>
      <c r="L30" s="128"/>
      <c r="M30" s="128"/>
      <c r="N30" s="128"/>
      <c r="O30" s="128"/>
      <c r="P30" s="68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</row>
    <row r="31" spans="1:32" x14ac:dyDescent="0.25">
      <c r="A31" s="36"/>
      <c r="B31" s="36"/>
      <c r="C31" s="36"/>
      <c r="D31" s="47"/>
      <c r="E31" s="36"/>
      <c r="F31" s="36"/>
      <c r="G31" s="36"/>
      <c r="H31" s="47"/>
      <c r="I31" s="36"/>
      <c r="J31" s="67"/>
      <c r="K31" s="36"/>
      <c r="L31" s="36"/>
      <c r="M31" s="36"/>
      <c r="N31" s="36"/>
      <c r="O31" s="36"/>
      <c r="P31" s="68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</row>
    <row r="32" spans="1:32" ht="15.75" x14ac:dyDescent="0.25">
      <c r="A32" s="36"/>
      <c r="B32" s="36"/>
      <c r="C32" s="145" t="s">
        <v>286</v>
      </c>
      <c r="D32" s="79"/>
      <c r="E32" s="79"/>
      <c r="F32" s="244" t="s">
        <v>372</v>
      </c>
      <c r="G32" s="244"/>
      <c r="H32" s="244"/>
      <c r="I32" s="244"/>
      <c r="J32" s="244"/>
      <c r="P32" s="68"/>
    </row>
    <row r="33" spans="1:16" ht="15.75" x14ac:dyDescent="0.25">
      <c r="A33" s="36"/>
      <c r="B33" s="36"/>
      <c r="C33" s="146" t="s">
        <v>330</v>
      </c>
      <c r="D33" s="95"/>
      <c r="E33" s="95"/>
      <c r="F33" s="242" t="s">
        <v>309</v>
      </c>
      <c r="G33" s="242"/>
      <c r="H33" s="242"/>
      <c r="I33" s="242"/>
      <c r="J33" s="242"/>
      <c r="P33" s="68"/>
    </row>
    <row r="34" spans="1:16" ht="15.75" x14ac:dyDescent="0.25">
      <c r="A34" s="36"/>
      <c r="B34" s="36"/>
      <c r="C34" s="36"/>
      <c r="D34" s="95"/>
      <c r="E34" s="36"/>
      <c r="F34" s="36"/>
      <c r="G34" s="36"/>
      <c r="H34" s="95"/>
      <c r="I34" s="36"/>
      <c r="J34" s="67"/>
      <c r="K34" s="36"/>
      <c r="L34" s="36"/>
      <c r="M34" s="36"/>
      <c r="N34" s="36"/>
      <c r="O34" s="36"/>
      <c r="P34" s="68"/>
    </row>
    <row r="35" spans="1:16" x14ac:dyDescent="0.25">
      <c r="A35" s="36"/>
      <c r="B35" s="36"/>
      <c r="C35" s="36"/>
      <c r="D35" s="36"/>
      <c r="E35" s="36"/>
      <c r="F35" s="36"/>
      <c r="G35" s="67"/>
      <c r="H35" s="67"/>
      <c r="I35" s="67"/>
      <c r="J35" s="67"/>
      <c r="K35" s="36"/>
      <c r="L35" s="36"/>
      <c r="M35" s="36"/>
      <c r="N35" s="36"/>
      <c r="O35" s="36"/>
      <c r="P35" s="68"/>
    </row>
    <row r="39" spans="1:16" x14ac:dyDescent="0.25">
      <c r="A39" s="36"/>
      <c r="B39" s="36"/>
      <c r="C39" s="36"/>
      <c r="D39" s="36"/>
      <c r="H39" s="67"/>
      <c r="I39" s="67"/>
      <c r="J39" s="67"/>
      <c r="K39" s="36"/>
      <c r="L39" s="36"/>
      <c r="M39" s="36"/>
      <c r="N39" s="36"/>
      <c r="O39" s="36"/>
      <c r="P39" s="68"/>
    </row>
    <row r="40" spans="1:16" x14ac:dyDescent="0.25">
      <c r="A40" s="36"/>
      <c r="B40" s="36"/>
      <c r="C40" s="36"/>
      <c r="D40" s="36"/>
      <c r="E40" s="36"/>
      <c r="F40" s="36"/>
      <c r="G40" s="67"/>
      <c r="H40" s="67"/>
      <c r="I40" s="67"/>
      <c r="J40" s="67"/>
      <c r="K40" s="36"/>
      <c r="L40" s="36"/>
      <c r="M40" s="36"/>
      <c r="N40" s="36"/>
      <c r="O40" s="36"/>
      <c r="P40" s="68"/>
    </row>
    <row r="41" spans="1:16" x14ac:dyDescent="0.25">
      <c r="A41" s="36"/>
      <c r="B41" s="36"/>
      <c r="C41" s="36"/>
      <c r="D41" s="36"/>
      <c r="E41" s="36"/>
      <c r="F41" s="36"/>
      <c r="G41" s="67"/>
      <c r="H41" s="67"/>
      <c r="I41" s="67"/>
      <c r="J41" s="67"/>
      <c r="K41" s="36"/>
      <c r="L41" s="36"/>
      <c r="M41" s="36"/>
      <c r="N41" s="36"/>
      <c r="O41" s="36"/>
      <c r="P41" s="68"/>
    </row>
    <row r="42" spans="1:16" x14ac:dyDescent="0.25">
      <c r="A42" s="36"/>
      <c r="B42" s="36"/>
      <c r="C42" s="36"/>
      <c r="D42" s="36"/>
      <c r="E42" s="36"/>
      <c r="F42" s="36"/>
      <c r="G42" s="67"/>
      <c r="H42" s="67"/>
      <c r="I42" s="67"/>
      <c r="J42" s="67"/>
      <c r="K42" s="36"/>
      <c r="L42" s="36"/>
      <c r="M42" s="36"/>
      <c r="N42" s="36"/>
      <c r="O42" s="36"/>
      <c r="P42" s="68"/>
    </row>
    <row r="43" spans="1:16" x14ac:dyDescent="0.25">
      <c r="A43" s="36"/>
      <c r="B43" s="36"/>
      <c r="C43" s="36"/>
      <c r="D43" s="36"/>
      <c r="E43" s="36"/>
      <c r="F43" s="36"/>
      <c r="G43" s="67"/>
      <c r="H43" s="67"/>
      <c r="I43" s="67"/>
      <c r="J43" s="67"/>
      <c r="K43" s="36"/>
      <c r="L43" s="36"/>
      <c r="M43" s="36"/>
      <c r="N43" s="36"/>
      <c r="O43" s="36"/>
      <c r="P43" s="68"/>
    </row>
    <row r="44" spans="1:16" x14ac:dyDescent="0.25">
      <c r="A44" s="36"/>
      <c r="B44" s="36"/>
      <c r="C44" s="36"/>
      <c r="D44" s="36"/>
      <c r="E44" s="36"/>
      <c r="F44" s="36"/>
      <c r="G44" s="67"/>
      <c r="H44" s="67"/>
      <c r="I44" s="67"/>
      <c r="J44" s="67"/>
      <c r="K44" s="36"/>
      <c r="L44" s="36"/>
      <c r="M44" s="36"/>
      <c r="N44" s="36"/>
      <c r="O44" s="36"/>
      <c r="P44" s="68"/>
    </row>
    <row r="45" spans="1:16" x14ac:dyDescent="0.25">
      <c r="A45" s="36"/>
      <c r="B45" s="36"/>
      <c r="C45" s="36"/>
      <c r="D45" s="36"/>
      <c r="E45" s="36"/>
      <c r="F45" s="36"/>
      <c r="G45" s="67"/>
      <c r="H45" s="67"/>
      <c r="I45" s="67"/>
      <c r="J45" s="67"/>
      <c r="K45" s="36"/>
      <c r="L45" s="36"/>
      <c r="M45" s="36"/>
      <c r="N45" s="36"/>
      <c r="O45" s="36"/>
      <c r="P45" s="68"/>
    </row>
    <row r="46" spans="1:16" x14ac:dyDescent="0.25">
      <c r="A46" s="36"/>
      <c r="B46" s="36"/>
      <c r="C46" s="36"/>
      <c r="D46" s="36"/>
      <c r="E46" s="36"/>
      <c r="F46" s="36"/>
      <c r="G46" s="67"/>
      <c r="H46" s="67"/>
      <c r="I46" s="67"/>
      <c r="J46" s="67"/>
      <c r="K46" s="36"/>
      <c r="L46" s="36"/>
      <c r="M46" s="36"/>
      <c r="N46" s="36"/>
      <c r="O46" s="36"/>
      <c r="P46" s="68"/>
    </row>
    <row r="47" spans="1:16" x14ac:dyDescent="0.25">
      <c r="A47" s="36"/>
      <c r="B47" s="36"/>
      <c r="C47" s="36"/>
      <c r="D47" s="36"/>
      <c r="E47" s="36"/>
      <c r="F47" s="36"/>
      <c r="G47" s="67"/>
      <c r="H47" s="67"/>
      <c r="I47" s="67"/>
      <c r="J47" s="67"/>
      <c r="K47" s="36"/>
      <c r="L47" s="36"/>
      <c r="M47" s="36"/>
      <c r="N47" s="36"/>
      <c r="O47" s="36"/>
      <c r="P47" s="68"/>
    </row>
    <row r="48" spans="1:16" x14ac:dyDescent="0.25">
      <c r="A48" s="36"/>
      <c r="B48" s="36"/>
      <c r="C48" s="36"/>
      <c r="D48" s="36"/>
      <c r="E48" s="36"/>
      <c r="F48" s="36"/>
      <c r="G48" s="67"/>
      <c r="H48" s="67"/>
      <c r="I48" s="67"/>
      <c r="J48" s="67"/>
      <c r="K48" s="36"/>
      <c r="L48" s="36"/>
      <c r="M48" s="36"/>
      <c r="N48" s="36"/>
      <c r="O48" s="36"/>
      <c r="P48" s="68"/>
    </row>
    <row r="49" spans="1:16" x14ac:dyDescent="0.25">
      <c r="A49" s="36"/>
      <c r="B49" s="36"/>
      <c r="C49" s="36"/>
      <c r="D49" s="36"/>
      <c r="E49" s="36"/>
      <c r="F49" s="36"/>
      <c r="G49" s="67"/>
      <c r="H49" s="67"/>
      <c r="I49" s="67"/>
      <c r="J49" s="67"/>
      <c r="K49" s="36"/>
      <c r="L49" s="36"/>
      <c r="M49" s="36"/>
      <c r="N49" s="36"/>
      <c r="O49" s="36"/>
      <c r="P49" s="68"/>
    </row>
    <row r="50" spans="1:16" x14ac:dyDescent="0.25">
      <c r="A50" s="36"/>
      <c r="B50" s="36"/>
      <c r="C50" s="36"/>
      <c r="D50" s="36"/>
      <c r="E50" s="36"/>
      <c r="F50" s="36"/>
      <c r="G50" s="67"/>
      <c r="H50" s="67"/>
      <c r="I50" s="67"/>
      <c r="J50" s="67"/>
      <c r="K50" s="36"/>
      <c r="L50" s="36"/>
      <c r="M50" s="36"/>
      <c r="N50" s="36"/>
      <c r="O50" s="36"/>
      <c r="P50" s="68"/>
    </row>
    <row r="51" spans="1:16" x14ac:dyDescent="0.25">
      <c r="A51" s="36"/>
      <c r="B51" s="36"/>
      <c r="C51" s="36"/>
      <c r="D51" s="36"/>
      <c r="E51" s="36"/>
      <c r="F51" s="36"/>
      <c r="G51" s="67"/>
      <c r="H51" s="67"/>
      <c r="I51" s="67"/>
      <c r="J51" s="67"/>
      <c r="K51" s="36"/>
      <c r="L51" s="36"/>
      <c r="M51" s="36"/>
      <c r="N51" s="36"/>
      <c r="O51" s="36"/>
      <c r="P51" s="68"/>
    </row>
    <row r="52" spans="1:16" x14ac:dyDescent="0.25">
      <c r="A52" s="36"/>
      <c r="B52" s="36"/>
      <c r="C52" s="36"/>
      <c r="D52" s="36"/>
      <c r="E52" s="36"/>
      <c r="F52" s="36"/>
      <c r="G52" s="67"/>
      <c r="H52" s="67"/>
      <c r="I52" s="67"/>
      <c r="J52" s="67"/>
      <c r="K52" s="36"/>
      <c r="L52" s="36"/>
      <c r="M52" s="36"/>
      <c r="N52" s="36"/>
      <c r="O52" s="36"/>
      <c r="P52" s="68"/>
    </row>
    <row r="53" spans="1:16" x14ac:dyDescent="0.25">
      <c r="A53" s="36"/>
      <c r="B53" s="36"/>
      <c r="C53" s="36"/>
      <c r="D53" s="36"/>
      <c r="E53" s="36"/>
      <c r="F53" s="36"/>
      <c r="G53" s="67"/>
      <c r="H53" s="67"/>
      <c r="I53" s="67"/>
      <c r="J53" s="67"/>
      <c r="K53" s="36"/>
      <c r="L53" s="36"/>
      <c r="M53" s="36"/>
      <c r="N53" s="36"/>
      <c r="O53" s="36"/>
      <c r="P53" s="68"/>
    </row>
    <row r="54" spans="1:16" x14ac:dyDescent="0.25">
      <c r="A54" s="36"/>
      <c r="B54" s="36"/>
      <c r="C54" s="36"/>
      <c r="D54" s="36"/>
      <c r="E54" s="36"/>
      <c r="F54" s="36"/>
      <c r="G54" s="67"/>
      <c r="H54" s="67"/>
      <c r="I54" s="67"/>
      <c r="J54" s="67"/>
      <c r="K54" s="36"/>
      <c r="L54" s="36"/>
      <c r="M54" s="36"/>
      <c r="N54" s="36"/>
      <c r="O54" s="36"/>
      <c r="P54" s="68"/>
    </row>
    <row r="55" spans="1:16" x14ac:dyDescent="0.25">
      <c r="A55" s="36"/>
      <c r="B55" s="36"/>
      <c r="C55" s="36"/>
      <c r="D55" s="36"/>
      <c r="E55" s="36"/>
      <c r="F55" s="36"/>
      <c r="G55" s="67"/>
      <c r="H55" s="67"/>
      <c r="I55" s="67"/>
      <c r="J55" s="67"/>
      <c r="K55" s="36"/>
      <c r="L55" s="36"/>
      <c r="M55" s="36"/>
      <c r="N55" s="36"/>
      <c r="O55" s="36"/>
      <c r="P55" s="68"/>
    </row>
    <row r="56" spans="1:16" x14ac:dyDescent="0.25">
      <c r="A56" s="36"/>
      <c r="B56" s="36"/>
      <c r="C56" s="36"/>
      <c r="D56" s="36"/>
      <c r="E56" s="36"/>
      <c r="F56" s="36"/>
      <c r="G56" s="67"/>
      <c r="H56" s="67"/>
      <c r="I56" s="67"/>
      <c r="J56" s="67"/>
      <c r="K56" s="36"/>
      <c r="L56" s="36"/>
      <c r="M56" s="36"/>
      <c r="N56" s="36"/>
      <c r="O56" s="36"/>
      <c r="P56" s="68"/>
    </row>
  </sheetData>
  <mergeCells count="9">
    <mergeCell ref="B1:J1"/>
    <mergeCell ref="B2:J2"/>
    <mergeCell ref="B4:J4"/>
    <mergeCell ref="B3:J3"/>
    <mergeCell ref="F33:J33"/>
    <mergeCell ref="C26:J26"/>
    <mergeCell ref="C27:J27"/>
    <mergeCell ref="C28:J28"/>
    <mergeCell ref="F32:J3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8"/>
  <sheetViews>
    <sheetView topLeftCell="A28" workbookViewId="0">
      <selection activeCell="L20" sqref="L20"/>
    </sheetView>
  </sheetViews>
  <sheetFormatPr baseColWidth="10" defaultColWidth="11.42578125" defaultRowHeight="15" x14ac:dyDescent="0.25"/>
  <cols>
    <col min="1" max="1" width="0.85546875" customWidth="1"/>
    <col min="2" max="2" width="1.140625" customWidth="1"/>
    <col min="3" max="3" width="1.85546875" customWidth="1"/>
    <col min="4" max="4" width="30.28515625" customWidth="1"/>
    <col min="5" max="5" width="21.140625" customWidth="1"/>
    <col min="6" max="6" width="13.28515625" customWidth="1"/>
    <col min="7" max="7" width="2.85546875" customWidth="1"/>
    <col min="8" max="8" width="13.5703125" customWidth="1"/>
    <col min="9" max="9" width="18.85546875" bestFit="1" customWidth="1"/>
    <col min="10" max="10" width="22" bestFit="1" customWidth="1"/>
    <col min="11" max="11" width="14.140625" bestFit="1" customWidth="1"/>
    <col min="12" max="12" width="15.28515625" customWidth="1"/>
    <col min="14" max="14" width="15.140625" customWidth="1"/>
  </cols>
  <sheetData>
    <row r="1" spans="1:14" x14ac:dyDescent="0.25">
      <c r="A1" s="68"/>
      <c r="B1" s="36"/>
      <c r="C1" s="36"/>
      <c r="E1" s="36"/>
      <c r="F1" s="36"/>
      <c r="G1" s="36"/>
      <c r="H1" s="36"/>
      <c r="I1" s="36"/>
      <c r="J1" s="36"/>
    </row>
    <row r="2" spans="1:14" ht="15.75" x14ac:dyDescent="0.25">
      <c r="A2" s="68"/>
      <c r="B2" s="36"/>
      <c r="C2" s="239" t="s">
        <v>263</v>
      </c>
      <c r="D2" s="239"/>
      <c r="E2" s="239"/>
      <c r="F2" s="239"/>
      <c r="G2" s="239"/>
      <c r="H2" s="239"/>
      <c r="I2" s="36"/>
      <c r="J2" s="36"/>
    </row>
    <row r="3" spans="1:14" ht="15.75" x14ac:dyDescent="0.25">
      <c r="A3" s="68"/>
      <c r="B3" s="36"/>
      <c r="C3" s="239" t="s">
        <v>239</v>
      </c>
      <c r="D3" s="239"/>
      <c r="E3" s="239"/>
      <c r="F3" s="239"/>
      <c r="G3" s="239"/>
      <c r="H3" s="239"/>
      <c r="I3" s="36"/>
      <c r="J3" s="36"/>
    </row>
    <row r="4" spans="1:14" ht="15.75" x14ac:dyDescent="0.25">
      <c r="A4" s="68"/>
      <c r="B4" s="36"/>
      <c r="C4" s="239" t="s">
        <v>348</v>
      </c>
      <c r="D4" s="239"/>
      <c r="E4" s="239"/>
      <c r="F4" s="239"/>
      <c r="G4" s="239"/>
      <c r="H4" s="239"/>
      <c r="I4" s="36"/>
      <c r="J4" s="36"/>
    </row>
    <row r="5" spans="1:14" ht="15.75" x14ac:dyDescent="0.25">
      <c r="A5" s="68"/>
      <c r="B5" s="36"/>
      <c r="C5" s="239" t="s">
        <v>5</v>
      </c>
      <c r="D5" s="239"/>
      <c r="E5" s="239"/>
      <c r="F5" s="239"/>
      <c r="G5" s="239"/>
      <c r="H5" s="239"/>
      <c r="I5" s="36"/>
      <c r="J5" s="36"/>
    </row>
    <row r="6" spans="1:14" ht="15" customHeight="1" x14ac:dyDescent="0.25">
      <c r="A6" s="68"/>
      <c r="B6" s="36"/>
      <c r="C6" s="36"/>
      <c r="D6" s="36"/>
      <c r="E6" s="36"/>
      <c r="F6" s="66">
        <v>2021</v>
      </c>
      <c r="G6" s="50"/>
      <c r="H6" s="66">
        <v>2020</v>
      </c>
      <c r="I6" s="36"/>
      <c r="J6" s="36"/>
    </row>
    <row r="7" spans="1:14" ht="15" customHeight="1" x14ac:dyDescent="0.25">
      <c r="A7" s="68"/>
      <c r="B7" s="36"/>
      <c r="C7" s="51" t="s">
        <v>240</v>
      </c>
      <c r="D7" s="52"/>
      <c r="E7" s="52"/>
      <c r="F7" s="54"/>
      <c r="G7" s="54"/>
      <c r="H7" s="54"/>
      <c r="I7" s="36"/>
      <c r="J7" s="36"/>
    </row>
    <row r="8" spans="1:14" ht="48" customHeight="1" x14ac:dyDescent="0.25">
      <c r="A8" s="68"/>
      <c r="B8" s="36"/>
      <c r="C8" s="36"/>
      <c r="D8" s="72" t="s">
        <v>241</v>
      </c>
      <c r="E8" s="36"/>
      <c r="F8" s="120">
        <v>64064787</v>
      </c>
      <c r="G8" s="56"/>
      <c r="H8" s="120">
        <v>61718816</v>
      </c>
      <c r="I8" s="89"/>
      <c r="J8" s="72"/>
      <c r="K8" s="36"/>
      <c r="L8" s="56"/>
      <c r="M8" s="56"/>
      <c r="N8" s="56"/>
    </row>
    <row r="9" spans="1:14" ht="10.5" customHeight="1" x14ac:dyDescent="0.25">
      <c r="A9" s="68"/>
      <c r="B9" s="36"/>
      <c r="C9" s="36"/>
      <c r="D9" s="72"/>
      <c r="E9" s="36"/>
      <c r="F9" s="120"/>
      <c r="G9" s="56"/>
      <c r="H9" s="120"/>
      <c r="I9" s="36"/>
      <c r="J9" s="72"/>
      <c r="K9" s="36"/>
      <c r="L9" s="56"/>
      <c r="M9" s="56"/>
      <c r="N9" s="56"/>
    </row>
    <row r="10" spans="1:14" ht="31.5" customHeight="1" x14ac:dyDescent="0.25">
      <c r="A10" s="68"/>
      <c r="B10" s="36"/>
      <c r="C10" s="36"/>
      <c r="D10" s="72" t="s">
        <v>242</v>
      </c>
      <c r="E10" s="36"/>
      <c r="F10" s="120">
        <v>-28293187</v>
      </c>
      <c r="G10" s="56"/>
      <c r="H10" s="199">
        <v>-26602721</v>
      </c>
      <c r="I10" s="89"/>
      <c r="J10" s="72"/>
      <c r="K10" s="36"/>
      <c r="L10" s="56"/>
      <c r="M10" s="56"/>
      <c r="N10" s="191"/>
    </row>
    <row r="11" spans="1:14" ht="28.5" customHeight="1" x14ac:dyDescent="0.25">
      <c r="B11" s="67"/>
      <c r="C11" s="67"/>
      <c r="D11" s="72" t="s">
        <v>243</v>
      </c>
      <c r="E11" s="36"/>
      <c r="F11" s="120">
        <v>-3844089</v>
      </c>
      <c r="G11" s="56"/>
      <c r="H11" s="199">
        <v>-3938273</v>
      </c>
      <c r="I11" s="89"/>
      <c r="J11" s="72"/>
      <c r="K11" s="36"/>
      <c r="L11" s="56"/>
      <c r="M11" s="56"/>
      <c r="N11" s="191"/>
    </row>
    <row r="12" spans="1:14" ht="21.75" customHeight="1" x14ac:dyDescent="0.25">
      <c r="A12" s="68"/>
      <c r="B12" s="36"/>
      <c r="C12" s="36"/>
      <c r="D12" s="72" t="s">
        <v>244</v>
      </c>
      <c r="E12" s="36"/>
      <c r="F12" s="120">
        <v>-16762242</v>
      </c>
      <c r="G12" s="56"/>
      <c r="H12" s="199">
        <v>-14149316</v>
      </c>
      <c r="I12" s="89"/>
      <c r="J12" s="72"/>
      <c r="K12" s="36"/>
      <c r="L12" s="56"/>
      <c r="M12" s="56"/>
      <c r="N12" s="191"/>
    </row>
    <row r="13" spans="1:14" ht="30" x14ac:dyDescent="0.25">
      <c r="A13" s="68"/>
      <c r="B13" s="36"/>
      <c r="C13" s="36"/>
      <c r="D13" s="72" t="s">
        <v>325</v>
      </c>
      <c r="E13" s="36"/>
      <c r="F13" s="141">
        <v>0</v>
      </c>
      <c r="G13" s="59"/>
      <c r="H13" s="200">
        <v>-1909835</v>
      </c>
      <c r="I13" s="55"/>
      <c r="J13" s="72"/>
      <c r="K13" s="36"/>
      <c r="L13" s="56"/>
      <c r="M13" s="56"/>
      <c r="N13" s="191"/>
    </row>
    <row r="14" spans="1:14" x14ac:dyDescent="0.25">
      <c r="A14" s="68"/>
      <c r="B14" s="36"/>
      <c r="C14" s="36"/>
      <c r="D14" s="72" t="s">
        <v>326</v>
      </c>
      <c r="E14" s="36"/>
      <c r="F14" s="133">
        <v>0</v>
      </c>
      <c r="G14" s="59"/>
      <c r="H14" s="201">
        <v>0</v>
      </c>
      <c r="I14" s="130"/>
      <c r="J14" s="36"/>
      <c r="K14" s="36"/>
      <c r="L14" s="225"/>
      <c r="M14" s="56"/>
      <c r="N14" s="226"/>
    </row>
    <row r="15" spans="1:14" ht="17.25" customHeight="1" x14ac:dyDescent="0.25">
      <c r="A15" s="68"/>
      <c r="B15" s="36"/>
      <c r="C15" s="51" t="s">
        <v>245</v>
      </c>
      <c r="D15" s="36"/>
      <c r="E15" s="36"/>
      <c r="F15" s="60">
        <f>SUM(F8:F14)</f>
        <v>15165269</v>
      </c>
      <c r="G15" s="59"/>
      <c r="H15" s="193">
        <f>SUM(H8:H14)</f>
        <v>15118671</v>
      </c>
      <c r="I15" s="55"/>
      <c r="J15" s="36"/>
      <c r="K15" s="36"/>
      <c r="L15" s="55"/>
      <c r="M15" s="55"/>
      <c r="N15" s="195"/>
    </row>
    <row r="16" spans="1:14" ht="9.75" customHeight="1" x14ac:dyDescent="0.25">
      <c r="A16" s="68"/>
      <c r="B16" s="36"/>
      <c r="C16" s="36"/>
      <c r="D16" s="36" t="s">
        <v>212</v>
      </c>
      <c r="E16" s="36"/>
      <c r="F16" s="55"/>
      <c r="G16" s="55"/>
      <c r="H16" s="202"/>
      <c r="I16" s="36"/>
      <c r="J16" s="52"/>
      <c r="K16" s="52"/>
      <c r="L16" s="55"/>
      <c r="M16" s="55"/>
      <c r="N16" s="195"/>
    </row>
    <row r="17" spans="1:15" x14ac:dyDescent="0.25">
      <c r="A17" s="68"/>
      <c r="B17" s="36"/>
      <c r="C17" s="51" t="s">
        <v>246</v>
      </c>
      <c r="D17" s="52"/>
      <c r="E17" s="52"/>
      <c r="F17" s="55"/>
      <c r="G17" s="55"/>
      <c r="H17" s="195"/>
      <c r="I17" s="55"/>
      <c r="J17" s="227"/>
      <c r="K17" s="228"/>
      <c r="L17" s="229"/>
      <c r="M17" s="229"/>
      <c r="N17" s="230"/>
      <c r="O17" s="214"/>
    </row>
    <row r="18" spans="1:15" ht="11.25" customHeight="1" x14ac:dyDescent="0.25">
      <c r="B18" s="67"/>
      <c r="C18" s="76"/>
      <c r="D18" s="134"/>
      <c r="E18" s="67"/>
      <c r="F18" s="71"/>
      <c r="G18" s="71"/>
      <c r="H18" s="203"/>
      <c r="I18" s="75"/>
      <c r="J18" s="72"/>
      <c r="K18" s="25"/>
      <c r="L18" s="200"/>
      <c r="M18" s="141"/>
      <c r="N18" s="200"/>
      <c r="O18" s="214"/>
    </row>
    <row r="19" spans="1:15" ht="38.25" customHeight="1" x14ac:dyDescent="0.25">
      <c r="A19" s="68"/>
      <c r="B19" s="36"/>
      <c r="C19" s="36"/>
      <c r="D19" s="72" t="s">
        <v>247</v>
      </c>
      <c r="E19" s="36"/>
      <c r="F19" s="199">
        <v>-755598</v>
      </c>
      <c r="G19" s="56"/>
      <c r="H19" s="199">
        <v>-27947991</v>
      </c>
      <c r="I19" s="36"/>
      <c r="J19" s="72"/>
      <c r="K19" s="25"/>
      <c r="L19" s="200"/>
      <c r="M19" s="141"/>
      <c r="N19" s="200"/>
      <c r="O19" s="214"/>
    </row>
    <row r="20" spans="1:15" ht="48.75" customHeight="1" x14ac:dyDescent="0.25">
      <c r="A20" s="68"/>
      <c r="B20" s="36"/>
      <c r="C20" s="36"/>
      <c r="D20" s="72" t="s">
        <v>248</v>
      </c>
      <c r="E20" s="36"/>
      <c r="F20" s="201">
        <v>-894374</v>
      </c>
      <c r="G20" s="56"/>
      <c r="H20" s="201">
        <v>-462342</v>
      </c>
      <c r="I20" s="55"/>
      <c r="J20" s="36"/>
      <c r="K20" s="25"/>
      <c r="L20" s="231"/>
      <c r="M20" s="141"/>
      <c r="N20" s="232"/>
      <c r="O20" s="214"/>
    </row>
    <row r="21" spans="1:15" x14ac:dyDescent="0.25">
      <c r="A21" s="68"/>
      <c r="B21" s="36"/>
      <c r="C21" s="51" t="s">
        <v>249</v>
      </c>
      <c r="D21" s="36"/>
      <c r="E21" s="36"/>
      <c r="F21" s="60">
        <f>SUM(F19:F20)</f>
        <v>-1649972</v>
      </c>
      <c r="G21" s="59"/>
      <c r="H21" s="193">
        <f>SUM(H19:H20)</f>
        <v>-28410333</v>
      </c>
      <c r="I21" s="55"/>
      <c r="J21" s="67"/>
      <c r="K21" s="228"/>
      <c r="L21" s="229"/>
      <c r="M21" s="229"/>
      <c r="N21" s="229"/>
      <c r="O21" s="214"/>
    </row>
    <row r="22" spans="1:15" x14ac:dyDescent="0.25">
      <c r="B22" s="67"/>
      <c r="C22" s="76"/>
      <c r="D22" s="77"/>
      <c r="E22" s="67"/>
      <c r="F22" s="75"/>
      <c r="G22" s="75"/>
      <c r="H22" s="71"/>
      <c r="I22" s="75"/>
      <c r="J22" s="36"/>
      <c r="K22" s="25"/>
      <c r="L22" s="26"/>
      <c r="M22" s="141"/>
      <c r="N22" s="26"/>
      <c r="O22" s="214"/>
    </row>
    <row r="23" spans="1:15" x14ac:dyDescent="0.25">
      <c r="A23" s="68"/>
      <c r="B23" s="36"/>
      <c r="C23" s="65" t="s">
        <v>250</v>
      </c>
      <c r="D23" s="36"/>
      <c r="E23" s="36"/>
      <c r="F23" s="55">
        <v>13515297</v>
      </c>
      <c r="G23" s="56"/>
      <c r="H23" s="55">
        <v>-15118671</v>
      </c>
      <c r="I23" s="89"/>
      <c r="J23" s="73"/>
      <c r="K23" s="25"/>
      <c r="L23" s="26"/>
      <c r="M23" s="141"/>
      <c r="N23" s="26"/>
      <c r="O23" s="214"/>
    </row>
    <row r="24" spans="1:15" x14ac:dyDescent="0.25">
      <c r="A24" s="68"/>
      <c r="B24" s="36"/>
      <c r="C24" s="36" t="s">
        <v>251</v>
      </c>
      <c r="D24" s="73"/>
      <c r="E24" s="36"/>
      <c r="F24" s="62">
        <v>13517315</v>
      </c>
      <c r="G24" s="56"/>
      <c r="H24" s="62">
        <v>18749336</v>
      </c>
      <c r="I24" s="100"/>
      <c r="J24" s="36"/>
      <c r="K24" s="25"/>
      <c r="L24" s="233"/>
      <c r="M24" s="124"/>
      <c r="N24" s="233"/>
      <c r="O24" s="214"/>
    </row>
    <row r="25" spans="1:15" ht="15.75" thickBot="1" x14ac:dyDescent="0.3">
      <c r="A25" s="68"/>
      <c r="B25" s="36"/>
      <c r="C25" s="51" t="s">
        <v>252</v>
      </c>
      <c r="D25" s="36"/>
      <c r="E25" s="36"/>
      <c r="F25" s="224">
        <f>SUM(F23:F24)</f>
        <v>27032612</v>
      </c>
      <c r="G25" s="64"/>
      <c r="H25" s="143">
        <f>SUM(H23:H24)</f>
        <v>3630665</v>
      </c>
      <c r="I25" s="89"/>
      <c r="J25" s="36"/>
      <c r="K25" s="25"/>
      <c r="L25" s="234"/>
      <c r="M25" s="234"/>
      <c r="N25" s="234"/>
      <c r="O25" s="214"/>
    </row>
    <row r="26" spans="1:15" ht="15.75" thickTop="1" x14ac:dyDescent="0.25">
      <c r="A26" s="68"/>
      <c r="B26" s="36"/>
      <c r="C26" s="51"/>
      <c r="D26" s="36"/>
      <c r="E26" s="36"/>
      <c r="F26" s="54"/>
      <c r="G26" s="54"/>
      <c r="H26" s="54"/>
      <c r="I26" s="55"/>
      <c r="J26" s="55"/>
      <c r="K26" s="214"/>
      <c r="L26" s="214"/>
      <c r="M26" s="214"/>
      <c r="N26" s="214"/>
      <c r="O26" s="214"/>
    </row>
    <row r="27" spans="1:15" x14ac:dyDescent="0.25">
      <c r="A27" s="68"/>
      <c r="B27" s="36"/>
      <c r="C27" s="36"/>
      <c r="D27" s="36"/>
      <c r="E27" s="36"/>
      <c r="F27" s="132"/>
      <c r="G27" s="36"/>
      <c r="I27" s="55"/>
      <c r="J27" s="131"/>
      <c r="K27" s="214"/>
      <c r="L27" s="214"/>
      <c r="M27" s="214"/>
      <c r="N27" s="214"/>
      <c r="O27" s="214"/>
    </row>
    <row r="28" spans="1:15" x14ac:dyDescent="0.25">
      <c r="A28" s="68"/>
      <c r="B28" s="36"/>
      <c r="C28" s="36" t="s">
        <v>227</v>
      </c>
      <c r="D28" s="36"/>
      <c r="E28" s="36"/>
      <c r="F28" s="36"/>
      <c r="G28" s="36"/>
      <c r="H28" s="55"/>
      <c r="I28" s="55"/>
      <c r="J28" s="55"/>
    </row>
    <row r="29" spans="1:15" x14ac:dyDescent="0.25">
      <c r="A29" s="68"/>
      <c r="B29" s="36"/>
      <c r="C29" s="36"/>
      <c r="D29" s="36" t="s">
        <v>253</v>
      </c>
      <c r="E29" s="36"/>
      <c r="F29" s="36"/>
      <c r="G29" s="36"/>
      <c r="H29" s="55"/>
      <c r="I29" s="131"/>
      <c r="J29" s="55"/>
    </row>
    <row r="30" spans="1:15" x14ac:dyDescent="0.25">
      <c r="A30" s="68"/>
      <c r="B30" s="36"/>
      <c r="C30" s="36"/>
      <c r="D30" s="36"/>
      <c r="E30" s="36"/>
      <c r="F30" s="36"/>
      <c r="G30" s="36"/>
      <c r="H30" s="55"/>
      <c r="I30" s="131"/>
      <c r="J30" s="55"/>
    </row>
    <row r="31" spans="1:15" x14ac:dyDescent="0.25">
      <c r="A31" s="68"/>
      <c r="B31" s="36"/>
      <c r="C31" s="36"/>
      <c r="D31" s="36"/>
      <c r="E31" s="36"/>
      <c r="F31" s="55"/>
      <c r="G31" s="36"/>
      <c r="H31" s="55"/>
      <c r="I31" s="131"/>
      <c r="J31" s="55"/>
    </row>
    <row r="32" spans="1:15" ht="15.75" x14ac:dyDescent="0.25">
      <c r="A32" s="68"/>
      <c r="B32" s="36"/>
      <c r="C32" s="36"/>
      <c r="D32" s="239" t="s">
        <v>374</v>
      </c>
      <c r="E32" s="239"/>
      <c r="F32" s="239"/>
      <c r="G32" s="239"/>
      <c r="H32" s="239"/>
      <c r="I32" s="36"/>
      <c r="J32" s="36"/>
    </row>
    <row r="33" spans="1:10" ht="15.75" x14ac:dyDescent="0.25">
      <c r="A33" s="68"/>
      <c r="B33" s="36"/>
      <c r="C33" s="36"/>
      <c r="D33" s="79" t="s">
        <v>375</v>
      </c>
      <c r="E33" s="79"/>
      <c r="F33" s="79"/>
      <c r="G33" s="79"/>
      <c r="H33" s="79"/>
      <c r="I33" s="36"/>
      <c r="J33" s="36"/>
    </row>
    <row r="34" spans="1:10" ht="15.75" x14ac:dyDescent="0.25">
      <c r="A34" s="68"/>
      <c r="B34" s="36"/>
      <c r="C34" s="36"/>
      <c r="D34" s="79" t="s">
        <v>376</v>
      </c>
      <c r="F34" s="67"/>
      <c r="G34" s="67"/>
      <c r="H34" s="67"/>
      <c r="I34" s="36"/>
      <c r="J34" s="36"/>
    </row>
    <row r="35" spans="1:10" s="210" customFormat="1" ht="15.75" x14ac:dyDescent="0.25">
      <c r="A35" s="216"/>
      <c r="B35" s="36"/>
      <c r="C35" s="36"/>
      <c r="D35" s="79"/>
      <c r="F35" s="67"/>
      <c r="G35" s="67"/>
      <c r="H35" s="67"/>
      <c r="I35" s="36"/>
      <c r="J35" s="36"/>
    </row>
    <row r="36" spans="1:10" x14ac:dyDescent="0.25">
      <c r="A36" s="68"/>
      <c r="B36" s="36"/>
      <c r="C36" s="36"/>
      <c r="D36" s="36"/>
      <c r="E36" s="36"/>
      <c r="F36" s="36"/>
      <c r="G36" s="36"/>
      <c r="H36" s="55"/>
      <c r="I36" s="131"/>
      <c r="J36" s="55"/>
    </row>
    <row r="37" spans="1:10" ht="15.75" x14ac:dyDescent="0.25">
      <c r="A37" s="68"/>
      <c r="B37" s="36"/>
      <c r="C37" s="79" t="s">
        <v>283</v>
      </c>
      <c r="D37" s="36"/>
      <c r="E37" s="239" t="s">
        <v>284</v>
      </c>
      <c r="F37" s="239"/>
      <c r="G37" s="239"/>
      <c r="H37" s="239"/>
      <c r="I37" s="55"/>
      <c r="J37" s="36"/>
    </row>
    <row r="38" spans="1:10" x14ac:dyDescent="0.25">
      <c r="A38" s="68"/>
      <c r="B38" s="36"/>
      <c r="C38" s="47"/>
      <c r="D38" s="36"/>
      <c r="F38" s="36"/>
      <c r="G38" s="36"/>
      <c r="H38" s="67"/>
      <c r="I38" s="36"/>
      <c r="J38" s="36"/>
    </row>
    <row r="39" spans="1:10" ht="15.75" x14ac:dyDescent="0.25">
      <c r="A39" s="68"/>
      <c r="B39" s="36"/>
      <c r="C39" s="79" t="s">
        <v>286</v>
      </c>
      <c r="D39" s="36"/>
      <c r="E39" s="245" t="s">
        <v>373</v>
      </c>
      <c r="F39" s="245"/>
      <c r="G39" s="245"/>
      <c r="H39" s="245"/>
      <c r="I39" s="36"/>
      <c r="J39" s="36"/>
    </row>
    <row r="40" spans="1:10" ht="15.75" x14ac:dyDescent="0.25">
      <c r="A40" s="68"/>
      <c r="B40" s="36"/>
      <c r="C40" s="95" t="s">
        <v>287</v>
      </c>
      <c r="D40" s="36"/>
      <c r="E40" s="240" t="s">
        <v>310</v>
      </c>
      <c r="F40" s="240"/>
      <c r="G40" s="240"/>
      <c r="H40" s="240"/>
      <c r="I40" s="36"/>
      <c r="J40" s="36"/>
    </row>
    <row r="41" spans="1:10" ht="15.75" x14ac:dyDescent="0.25">
      <c r="A41" s="68"/>
      <c r="B41" s="36"/>
      <c r="C41" s="95"/>
      <c r="D41" s="36"/>
      <c r="E41" s="95"/>
      <c r="F41" s="36"/>
      <c r="G41" s="36"/>
      <c r="H41" s="67"/>
      <c r="I41" s="36"/>
      <c r="J41" s="36"/>
    </row>
    <row r="42" spans="1:10" x14ac:dyDescent="0.25">
      <c r="A42" s="68"/>
      <c r="B42" s="36"/>
      <c r="C42" s="36"/>
      <c r="D42" s="36"/>
      <c r="E42" s="36"/>
      <c r="F42" s="36"/>
      <c r="G42" s="36"/>
      <c r="H42" s="36"/>
      <c r="I42" s="36"/>
      <c r="J42" s="36"/>
    </row>
    <row r="43" spans="1:10" x14ac:dyDescent="0.25">
      <c r="A43" s="68"/>
      <c r="B43" s="36"/>
      <c r="C43" s="36"/>
      <c r="D43" s="36"/>
      <c r="E43" s="36"/>
      <c r="F43" s="36"/>
      <c r="G43" s="36"/>
      <c r="H43" s="36"/>
      <c r="I43" s="36"/>
      <c r="J43" s="36"/>
    </row>
    <row r="47" spans="1:10" x14ac:dyDescent="0.25">
      <c r="A47" s="68"/>
      <c r="B47" s="36"/>
      <c r="C47" s="36"/>
      <c r="D47" s="36"/>
      <c r="E47" s="36"/>
      <c r="F47" s="36"/>
      <c r="G47" s="36"/>
      <c r="H47" s="36"/>
      <c r="I47" s="36"/>
      <c r="J47" s="36"/>
    </row>
    <row r="48" spans="1:10" x14ac:dyDescent="0.25">
      <c r="A48" s="68"/>
      <c r="B48" s="36"/>
      <c r="C48" s="36"/>
      <c r="D48" s="36"/>
      <c r="E48" s="36"/>
      <c r="F48" s="36"/>
      <c r="G48" s="36"/>
      <c r="H48" s="36"/>
      <c r="I48" s="36"/>
      <c r="J48" s="36"/>
    </row>
    <row r="49" spans="1:10" x14ac:dyDescent="0.25">
      <c r="A49" s="68"/>
      <c r="B49" s="36"/>
      <c r="C49" s="36"/>
      <c r="D49" s="36"/>
      <c r="E49" s="36"/>
      <c r="F49" s="36"/>
      <c r="G49" s="36"/>
      <c r="H49" s="36"/>
      <c r="I49" s="36"/>
      <c r="J49" s="36"/>
    </row>
    <row r="50" spans="1:10" x14ac:dyDescent="0.25">
      <c r="A50" s="68"/>
      <c r="B50" s="36"/>
      <c r="C50" s="36"/>
      <c r="D50" s="36"/>
      <c r="E50" s="36"/>
      <c r="F50" s="36"/>
      <c r="G50" s="36"/>
      <c r="H50" s="36"/>
      <c r="I50" s="36"/>
      <c r="J50" s="36"/>
    </row>
    <row r="51" spans="1:10" x14ac:dyDescent="0.25">
      <c r="A51" s="68"/>
      <c r="B51" s="36"/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A52" s="68"/>
      <c r="B52" s="36"/>
      <c r="C52" s="36"/>
      <c r="D52" s="36"/>
      <c r="E52" s="36"/>
      <c r="F52" s="78"/>
      <c r="G52" s="78"/>
      <c r="H52" s="78"/>
      <c r="I52" s="36"/>
      <c r="J52" s="36"/>
    </row>
    <row r="53" spans="1:10" x14ac:dyDescent="0.25">
      <c r="A53" s="68"/>
      <c r="B53" s="36"/>
      <c r="C53" s="36"/>
      <c r="D53" s="36"/>
      <c r="E53" s="36"/>
      <c r="F53" s="78"/>
      <c r="G53" s="78"/>
      <c r="H53" s="78"/>
      <c r="I53" s="36"/>
      <c r="J53" s="36"/>
    </row>
    <row r="54" spans="1:10" x14ac:dyDescent="0.25">
      <c r="A54" s="68"/>
      <c r="B54" s="36"/>
      <c r="C54" s="36"/>
      <c r="D54" s="36"/>
      <c r="E54" s="36"/>
      <c r="F54" s="78"/>
      <c r="G54" s="78"/>
      <c r="H54" s="78"/>
      <c r="I54" s="36"/>
      <c r="J54" s="36"/>
    </row>
    <row r="55" spans="1:10" x14ac:dyDescent="0.25">
      <c r="A55" s="68"/>
      <c r="B55" s="36"/>
      <c r="C55" s="36"/>
      <c r="D55" s="36"/>
      <c r="E55" s="36"/>
      <c r="F55" s="78"/>
      <c r="G55" s="78"/>
      <c r="H55" s="78"/>
      <c r="I55" s="36"/>
      <c r="J55" s="36"/>
    </row>
    <row r="56" spans="1:10" x14ac:dyDescent="0.25">
      <c r="A56" s="68"/>
      <c r="B56" s="36"/>
      <c r="C56" s="36"/>
      <c r="D56" s="36"/>
      <c r="E56" s="36"/>
      <c r="F56" s="78"/>
      <c r="G56" s="78"/>
      <c r="H56" s="78"/>
      <c r="I56" s="36"/>
      <c r="J56" s="36"/>
    </row>
    <row r="57" spans="1:10" x14ac:dyDescent="0.25">
      <c r="A57" s="68"/>
      <c r="B57" s="36"/>
      <c r="C57" s="36"/>
      <c r="D57" s="36"/>
      <c r="E57" s="36"/>
      <c r="F57" s="78"/>
      <c r="G57" s="78"/>
      <c r="H57" s="78"/>
      <c r="I57" s="36"/>
      <c r="J57" s="36"/>
    </row>
    <row r="58" spans="1:10" x14ac:dyDescent="0.25">
      <c r="A58" s="68"/>
      <c r="B58" s="36"/>
      <c r="C58" s="36"/>
      <c r="D58" s="36"/>
      <c r="E58" s="36"/>
      <c r="F58" s="78"/>
      <c r="G58" s="78"/>
      <c r="H58" s="78"/>
      <c r="I58" s="36"/>
      <c r="J58" s="36"/>
    </row>
  </sheetData>
  <mergeCells count="8">
    <mergeCell ref="E37:H37"/>
    <mergeCell ref="E39:H39"/>
    <mergeCell ref="E40:H40"/>
    <mergeCell ref="C2:H2"/>
    <mergeCell ref="C3:H3"/>
    <mergeCell ref="C4:H4"/>
    <mergeCell ref="C5:H5"/>
    <mergeCell ref="D32:H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J49"/>
  <sheetViews>
    <sheetView topLeftCell="A25" workbookViewId="0">
      <selection activeCell="M42" sqref="M42"/>
    </sheetView>
  </sheetViews>
  <sheetFormatPr baseColWidth="10" defaultColWidth="11.42578125" defaultRowHeight="15" x14ac:dyDescent="0.25"/>
  <cols>
    <col min="1" max="1" width="2" customWidth="1"/>
    <col min="2" max="2" width="2.28515625" customWidth="1"/>
    <col min="3" max="3" width="26.85546875" customWidth="1"/>
    <col min="4" max="4" width="13.42578125" bestFit="1" customWidth="1"/>
    <col min="5" max="5" width="13.85546875" customWidth="1"/>
    <col min="6" max="6" width="3" customWidth="1"/>
    <col min="7" max="8" width="12.7109375" bestFit="1" customWidth="1"/>
  </cols>
  <sheetData>
    <row r="4" spans="1:10" x14ac:dyDescent="0.25">
      <c r="A4" s="67"/>
      <c r="B4" s="67"/>
      <c r="C4" s="67"/>
      <c r="D4" s="67"/>
      <c r="E4" s="67"/>
      <c r="F4" s="67"/>
      <c r="G4" s="67"/>
      <c r="H4" s="67"/>
      <c r="I4" s="67"/>
    </row>
    <row r="5" spans="1:10" ht="15.75" x14ac:dyDescent="0.25">
      <c r="A5" s="67"/>
      <c r="B5" s="67"/>
      <c r="C5" s="239" t="s">
        <v>263</v>
      </c>
      <c r="D5" s="239"/>
      <c r="E5" s="239"/>
      <c r="F5" s="239"/>
      <c r="G5" s="239"/>
      <c r="H5" s="239"/>
      <c r="I5" s="79"/>
    </row>
    <row r="6" spans="1:10" ht="15.75" x14ac:dyDescent="0.25">
      <c r="A6" s="67"/>
      <c r="C6" s="239" t="s">
        <v>254</v>
      </c>
      <c r="D6" s="239"/>
      <c r="E6" s="239"/>
      <c r="F6" s="239"/>
      <c r="G6" s="239"/>
      <c r="H6" s="239"/>
      <c r="I6" s="79"/>
    </row>
    <row r="7" spans="1:10" ht="15.75" x14ac:dyDescent="0.25">
      <c r="A7" s="67"/>
      <c r="B7" s="67"/>
      <c r="C7" s="239" t="s">
        <v>5</v>
      </c>
      <c r="D7" s="239"/>
      <c r="E7" s="239"/>
      <c r="F7" s="239"/>
      <c r="G7" s="239"/>
      <c r="H7" s="239"/>
      <c r="I7" s="79"/>
    </row>
    <row r="8" spans="1:10" x14ac:dyDescent="0.25">
      <c r="A8" s="67"/>
      <c r="B8" s="67"/>
      <c r="C8" s="67"/>
      <c r="D8" s="67"/>
      <c r="E8" s="67"/>
      <c r="F8" s="67"/>
      <c r="G8" s="67"/>
      <c r="H8" s="67"/>
      <c r="I8" s="67"/>
    </row>
    <row r="9" spans="1:10" x14ac:dyDescent="0.25">
      <c r="A9" s="67"/>
      <c r="B9" s="67"/>
      <c r="C9" s="67"/>
      <c r="D9" s="67"/>
      <c r="E9" s="67"/>
      <c r="F9" s="67"/>
      <c r="G9" s="67"/>
      <c r="H9" s="67"/>
      <c r="I9" s="67"/>
    </row>
    <row r="10" spans="1:10" x14ac:dyDescent="0.25">
      <c r="A10" s="67"/>
      <c r="B10" s="67"/>
      <c r="C10" s="67"/>
      <c r="D10" s="246">
        <v>2021</v>
      </c>
      <c r="E10" s="246"/>
      <c r="F10" s="67"/>
      <c r="G10" s="246">
        <v>2020</v>
      </c>
      <c r="H10" s="246"/>
      <c r="I10" s="67"/>
    </row>
    <row r="11" spans="1:10" x14ac:dyDescent="0.25">
      <c r="A11" s="67"/>
      <c r="B11" s="67"/>
      <c r="C11" s="80" t="s">
        <v>255</v>
      </c>
      <c r="D11" s="50" t="s">
        <v>256</v>
      </c>
      <c r="E11" s="50" t="s">
        <v>257</v>
      </c>
      <c r="F11" s="81"/>
      <c r="G11" s="50" t="s">
        <v>256</v>
      </c>
      <c r="H11" s="50" t="s">
        <v>257</v>
      </c>
      <c r="I11" s="67"/>
    </row>
    <row r="12" spans="1:10" x14ac:dyDescent="0.25">
      <c r="A12" s="67"/>
      <c r="B12" s="67"/>
      <c r="C12" s="67" t="s">
        <v>255</v>
      </c>
      <c r="D12" s="81">
        <v>370846</v>
      </c>
      <c r="E12" s="81">
        <v>370846</v>
      </c>
      <c r="F12" s="81"/>
      <c r="G12" s="81">
        <v>21010416</v>
      </c>
      <c r="H12" s="81">
        <v>0</v>
      </c>
      <c r="I12" s="67"/>
    </row>
    <row r="13" spans="1:10" x14ac:dyDescent="0.25">
      <c r="A13" s="67"/>
      <c r="B13" s="67"/>
      <c r="C13" s="67" t="s">
        <v>255</v>
      </c>
      <c r="D13" s="81"/>
      <c r="E13" s="81"/>
      <c r="F13" s="81"/>
      <c r="G13" s="81"/>
      <c r="H13" s="81"/>
      <c r="I13" s="67"/>
    </row>
    <row r="14" spans="1:10" x14ac:dyDescent="0.25">
      <c r="A14" s="67"/>
      <c r="B14" s="67"/>
      <c r="C14" s="67" t="s">
        <v>48</v>
      </c>
      <c r="D14" s="81">
        <v>-25015216</v>
      </c>
      <c r="E14" s="81">
        <v>-25015216</v>
      </c>
      <c r="F14" s="81"/>
      <c r="G14" s="81">
        <v>0</v>
      </c>
      <c r="H14" s="81">
        <v>21010416</v>
      </c>
      <c r="I14" s="67"/>
    </row>
    <row r="15" spans="1:10" ht="15.75" thickBot="1" x14ac:dyDescent="0.3">
      <c r="A15" s="67"/>
      <c r="B15" s="67"/>
      <c r="C15" s="67"/>
      <c r="D15" s="82">
        <f>+D12+D13+D14</f>
        <v>-24644370</v>
      </c>
      <c r="E15" s="82">
        <f>+E12+E13+E14</f>
        <v>-24644370</v>
      </c>
      <c r="F15" s="81"/>
      <c r="G15" s="82">
        <f>+G12</f>
        <v>21010416</v>
      </c>
      <c r="H15" s="82">
        <f>+H14</f>
        <v>21010416</v>
      </c>
      <c r="I15" s="67"/>
      <c r="J15" s="117"/>
    </row>
    <row r="16" spans="1:10" ht="15.75" thickTop="1" x14ac:dyDescent="0.25">
      <c r="A16" s="67"/>
      <c r="B16" s="67"/>
      <c r="C16" s="67"/>
      <c r="D16" s="81"/>
      <c r="E16" s="81"/>
      <c r="F16" s="81"/>
      <c r="G16" s="81"/>
      <c r="H16" s="81"/>
      <c r="I16" s="67"/>
    </row>
    <row r="17" spans="1:9" x14ac:dyDescent="0.25">
      <c r="A17" s="67"/>
      <c r="B17" s="67"/>
      <c r="C17" s="80" t="s">
        <v>258</v>
      </c>
      <c r="D17" s="81"/>
      <c r="E17" s="81"/>
      <c r="F17" s="81"/>
      <c r="G17" s="81"/>
      <c r="H17" s="81"/>
      <c r="I17" s="67"/>
    </row>
    <row r="18" spans="1:9" x14ac:dyDescent="0.25">
      <c r="A18" s="67"/>
      <c r="B18" s="67"/>
      <c r="C18" s="67" t="s">
        <v>258</v>
      </c>
      <c r="D18" s="81">
        <v>2219031</v>
      </c>
      <c r="E18" s="81"/>
      <c r="F18" s="81"/>
      <c r="G18" s="81">
        <v>0</v>
      </c>
      <c r="H18" s="81"/>
      <c r="I18" s="67"/>
    </row>
    <row r="19" spans="1:9" x14ac:dyDescent="0.25">
      <c r="A19" s="67"/>
      <c r="B19" s="67"/>
      <c r="C19" s="67" t="s">
        <v>51</v>
      </c>
      <c r="D19" s="81"/>
      <c r="E19" s="81">
        <v>-175867</v>
      </c>
      <c r="F19" s="81"/>
      <c r="G19" s="81"/>
      <c r="H19" s="81">
        <v>0</v>
      </c>
      <c r="I19" s="67"/>
    </row>
    <row r="20" spans="1:9" x14ac:dyDescent="0.25">
      <c r="A20" s="67"/>
      <c r="B20" s="67"/>
      <c r="C20" s="67"/>
      <c r="D20" s="81"/>
      <c r="E20" s="81"/>
      <c r="F20" s="81"/>
      <c r="G20" s="81"/>
      <c r="H20" s="81"/>
      <c r="I20" s="67"/>
    </row>
    <row r="21" spans="1:9" x14ac:dyDescent="0.25">
      <c r="A21" s="67"/>
      <c r="B21" s="67"/>
      <c r="C21" s="144" t="s">
        <v>259</v>
      </c>
      <c r="D21" s="81"/>
      <c r="E21" s="81"/>
      <c r="F21" s="81"/>
      <c r="G21" s="81"/>
      <c r="H21" s="81"/>
      <c r="I21" s="67"/>
    </row>
    <row r="22" spans="1:9" x14ac:dyDescent="0.25">
      <c r="A22" s="67"/>
      <c r="B22" s="67"/>
      <c r="C22" s="67" t="s">
        <v>48</v>
      </c>
      <c r="D22" s="81">
        <v>-25015216</v>
      </c>
      <c r="E22" s="81">
        <v>-25015216</v>
      </c>
      <c r="F22" s="81"/>
      <c r="G22" s="81">
        <v>2064279</v>
      </c>
      <c r="H22" s="81">
        <v>0</v>
      </c>
      <c r="I22" s="67"/>
    </row>
    <row r="23" spans="1:9" x14ac:dyDescent="0.25">
      <c r="A23" s="67"/>
      <c r="B23" s="67"/>
      <c r="C23" s="67" t="s">
        <v>48</v>
      </c>
      <c r="D23" s="81"/>
      <c r="E23" s="81"/>
      <c r="F23" s="81"/>
      <c r="G23" s="81">
        <v>0</v>
      </c>
      <c r="H23" s="81"/>
      <c r="I23" s="67"/>
    </row>
    <row r="24" spans="1:9" x14ac:dyDescent="0.25">
      <c r="A24" s="67"/>
      <c r="B24" s="67"/>
      <c r="C24" s="67" t="s">
        <v>260</v>
      </c>
      <c r="D24" s="81">
        <v>0</v>
      </c>
      <c r="E24" s="81">
        <v>0</v>
      </c>
      <c r="F24" s="81"/>
      <c r="G24" s="81"/>
      <c r="H24" s="81">
        <v>2064279</v>
      </c>
      <c r="I24" s="67"/>
    </row>
    <row r="25" spans="1:9" x14ac:dyDescent="0.25">
      <c r="A25" s="67"/>
      <c r="B25" s="67"/>
      <c r="C25" s="67" t="s">
        <v>261</v>
      </c>
      <c r="D25" s="81"/>
      <c r="E25" s="81"/>
      <c r="F25" s="81"/>
      <c r="G25" s="81">
        <v>0</v>
      </c>
      <c r="H25" s="81"/>
      <c r="I25" s="67"/>
    </row>
    <row r="26" spans="1:9" x14ac:dyDescent="0.25">
      <c r="A26" s="67"/>
      <c r="B26" s="67"/>
      <c r="C26" s="67" t="s">
        <v>261</v>
      </c>
      <c r="D26" s="81"/>
      <c r="E26" s="81"/>
      <c r="F26" s="81"/>
      <c r="G26" s="81"/>
      <c r="H26" s="81"/>
      <c r="I26" s="67"/>
    </row>
    <row r="27" spans="1:9" ht="15.75" thickBot="1" x14ac:dyDescent="0.3">
      <c r="A27" s="67"/>
      <c r="B27" s="67"/>
      <c r="C27" s="67"/>
      <c r="D27" s="82">
        <f>SUM(D22:D26)</f>
        <v>-25015216</v>
      </c>
      <c r="E27" s="82">
        <f>SUM(E22:E26)</f>
        <v>-25015216</v>
      </c>
      <c r="F27" s="81"/>
      <c r="G27" s="82">
        <f>+G22</f>
        <v>2064279</v>
      </c>
      <c r="H27" s="82">
        <f>+H24</f>
        <v>2064279</v>
      </c>
      <c r="I27" s="67"/>
    </row>
    <row r="28" spans="1:9" ht="15.75" thickTop="1" x14ac:dyDescent="0.25">
      <c r="A28" s="67"/>
      <c r="B28" s="67"/>
      <c r="C28" s="67"/>
      <c r="D28" s="81"/>
      <c r="E28" s="81"/>
      <c r="F28" s="81"/>
      <c r="G28" s="81"/>
      <c r="H28" s="81"/>
      <c r="I28" s="67"/>
    </row>
    <row r="29" spans="1:9" x14ac:dyDescent="0.25">
      <c r="A29" s="67"/>
      <c r="B29" s="67"/>
      <c r="C29" s="144" t="s">
        <v>259</v>
      </c>
      <c r="D29" s="81"/>
      <c r="E29" s="81"/>
      <c r="F29" s="81"/>
      <c r="G29" s="81"/>
      <c r="H29" s="81"/>
      <c r="I29" s="67"/>
    </row>
    <row r="30" spans="1:9" x14ac:dyDescent="0.25">
      <c r="A30" s="67"/>
      <c r="B30" s="67"/>
      <c r="C30" s="67" t="s">
        <v>51</v>
      </c>
      <c r="D30" s="81">
        <v>175866</v>
      </c>
      <c r="E30" s="81">
        <v>175866</v>
      </c>
      <c r="F30" s="81"/>
      <c r="G30" s="81">
        <v>455947</v>
      </c>
      <c r="H30" s="81"/>
      <c r="I30" s="67"/>
    </row>
    <row r="31" spans="1:9" x14ac:dyDescent="0.25">
      <c r="A31" s="67"/>
      <c r="B31" s="67"/>
      <c r="C31" s="67" t="s">
        <v>260</v>
      </c>
      <c r="D31" s="81"/>
      <c r="E31" s="81"/>
      <c r="F31" s="81"/>
      <c r="G31" s="81"/>
      <c r="H31" s="81"/>
      <c r="I31" s="67"/>
    </row>
    <row r="32" spans="1:9" x14ac:dyDescent="0.25">
      <c r="A32" s="67"/>
      <c r="B32" s="67"/>
      <c r="C32" s="67" t="s">
        <v>262</v>
      </c>
      <c r="D32" s="81">
        <v>194979</v>
      </c>
      <c r="E32" s="81">
        <v>194979</v>
      </c>
      <c r="F32" s="81"/>
      <c r="G32" s="81"/>
      <c r="H32" s="81">
        <v>455947</v>
      </c>
      <c r="I32" s="67"/>
    </row>
    <row r="33" spans="1:9" ht="15.75" thickBot="1" x14ac:dyDescent="0.3">
      <c r="A33" s="67"/>
      <c r="B33" s="67"/>
      <c r="C33" s="67"/>
      <c r="D33" s="82">
        <f>SUM(D30:D32)</f>
        <v>370845</v>
      </c>
      <c r="E33" s="82">
        <f>SUM(E30:E32)</f>
        <v>370845</v>
      </c>
      <c r="F33" s="81"/>
      <c r="G33" s="82">
        <f>SUM(G30:G32)</f>
        <v>455947</v>
      </c>
      <c r="H33" s="82">
        <f>SUM(H30:H32)</f>
        <v>455947</v>
      </c>
      <c r="I33" s="67"/>
    </row>
    <row r="34" spans="1:9" ht="15.75" thickTop="1" x14ac:dyDescent="0.25">
      <c r="A34" s="67"/>
      <c r="B34" s="67"/>
      <c r="C34" s="67"/>
      <c r="D34" s="67"/>
      <c r="E34" s="67"/>
      <c r="F34" s="81"/>
      <c r="G34" s="81"/>
      <c r="H34" s="81"/>
      <c r="I34" s="67"/>
    </row>
    <row r="35" spans="1:9" s="210" customFormat="1" x14ac:dyDescent="0.25">
      <c r="A35" s="67"/>
      <c r="B35" s="67"/>
      <c r="C35" s="67"/>
      <c r="D35" s="67"/>
      <c r="E35" s="67"/>
      <c r="F35" s="81"/>
      <c r="G35" s="81"/>
      <c r="H35" s="81"/>
      <c r="I35" s="67"/>
    </row>
    <row r="36" spans="1:9" s="210" customFormat="1" x14ac:dyDescent="0.25">
      <c r="A36" s="67"/>
      <c r="B36" s="67"/>
      <c r="C36" s="67"/>
      <c r="D36" s="67"/>
      <c r="E36" s="67"/>
      <c r="F36" s="81"/>
      <c r="G36" s="81"/>
      <c r="H36" s="81"/>
      <c r="I36" s="67"/>
    </row>
    <row r="37" spans="1:9" x14ac:dyDescent="0.25">
      <c r="A37" s="67"/>
      <c r="B37" s="67"/>
      <c r="C37" s="67"/>
      <c r="D37" s="67"/>
      <c r="E37" s="67"/>
      <c r="F37" s="81"/>
      <c r="G37" s="81"/>
      <c r="H37" s="81"/>
      <c r="I37" s="67"/>
    </row>
    <row r="38" spans="1:9" x14ac:dyDescent="0.25">
      <c r="A38" s="67"/>
      <c r="B38" s="67"/>
      <c r="C38" s="67"/>
      <c r="D38" s="67"/>
      <c r="E38" s="67"/>
      <c r="F38" s="81"/>
      <c r="G38" s="81"/>
      <c r="H38" s="81"/>
      <c r="I38" s="67"/>
    </row>
    <row r="39" spans="1:9" ht="15.75" x14ac:dyDescent="0.25">
      <c r="C39" s="79" t="s">
        <v>289</v>
      </c>
      <c r="D39" s="79"/>
      <c r="E39" s="67"/>
    </row>
    <row r="40" spans="1:9" ht="15.75" x14ac:dyDescent="0.25">
      <c r="C40" s="79" t="s">
        <v>290</v>
      </c>
      <c r="E40" s="67"/>
    </row>
    <row r="41" spans="1:9" ht="15.75" x14ac:dyDescent="0.25">
      <c r="C41" s="95" t="s">
        <v>313</v>
      </c>
      <c r="E41" s="67"/>
    </row>
    <row r="42" spans="1:9" x14ac:dyDescent="0.25">
      <c r="A42" s="67"/>
      <c r="B42" s="67"/>
      <c r="C42" s="67"/>
      <c r="D42" s="67"/>
      <c r="E42" s="67"/>
      <c r="F42" s="81"/>
      <c r="G42" s="81"/>
      <c r="H42" s="81"/>
      <c r="I42" s="67"/>
    </row>
    <row r="43" spans="1:9" x14ac:dyDescent="0.25">
      <c r="A43" s="67"/>
      <c r="B43" s="67"/>
      <c r="C43" s="67"/>
      <c r="D43" s="67"/>
      <c r="E43" s="67"/>
      <c r="F43" s="81"/>
      <c r="G43" s="81"/>
      <c r="H43" s="81"/>
      <c r="I43" s="67"/>
    </row>
    <row r="44" spans="1:9" x14ac:dyDescent="0.25">
      <c r="A44" s="67"/>
      <c r="B44" s="67"/>
      <c r="C44" s="67"/>
      <c r="D44" s="83"/>
      <c r="E44" s="67"/>
      <c r="F44" s="81"/>
      <c r="G44" s="67"/>
      <c r="H44" s="67"/>
      <c r="I44" s="67"/>
    </row>
    <row r="45" spans="1:9" ht="15.75" x14ac:dyDescent="0.25">
      <c r="B45" s="79" t="s">
        <v>283</v>
      </c>
      <c r="C45" s="36"/>
      <c r="E45" s="79" t="s">
        <v>284</v>
      </c>
      <c r="F45" s="36"/>
      <c r="G45" s="36"/>
      <c r="H45" s="67"/>
    </row>
    <row r="46" spans="1:9" x14ac:dyDescent="0.25">
      <c r="B46" s="47"/>
      <c r="C46" s="36"/>
      <c r="F46" s="36"/>
      <c r="G46" s="36"/>
      <c r="H46" s="67"/>
    </row>
    <row r="47" spans="1:9" ht="15.75" x14ac:dyDescent="0.25">
      <c r="B47" s="79" t="s">
        <v>286</v>
      </c>
      <c r="C47" s="36"/>
      <c r="E47" s="97" t="s">
        <v>371</v>
      </c>
      <c r="F47" s="36"/>
      <c r="G47" s="36"/>
      <c r="H47" s="67"/>
    </row>
    <row r="48" spans="1:9" ht="15.75" x14ac:dyDescent="0.25">
      <c r="B48" s="95" t="s">
        <v>287</v>
      </c>
      <c r="C48" s="36"/>
      <c r="E48" s="95" t="s">
        <v>310</v>
      </c>
      <c r="F48" s="36"/>
      <c r="G48" s="36"/>
      <c r="H48" s="67"/>
    </row>
    <row r="49" spans="5:8" x14ac:dyDescent="0.25">
      <c r="E49" s="36"/>
      <c r="F49" s="36"/>
      <c r="G49" s="36"/>
      <c r="H49" s="36"/>
    </row>
  </sheetData>
  <mergeCells count="5">
    <mergeCell ref="C5:H5"/>
    <mergeCell ref="C6:H6"/>
    <mergeCell ref="C7:H7"/>
    <mergeCell ref="D10:E10"/>
    <mergeCell ref="G10:H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topLeftCell="A10" workbookViewId="0">
      <selection activeCell="H33" sqref="H33"/>
    </sheetView>
  </sheetViews>
  <sheetFormatPr baseColWidth="10" defaultColWidth="11.42578125" defaultRowHeight="15" x14ac:dyDescent="0.25"/>
  <cols>
    <col min="1" max="1" width="7.140625" customWidth="1"/>
    <col min="2" max="2" width="18.7109375" customWidth="1"/>
    <col min="3" max="3" width="14" customWidth="1"/>
    <col min="4" max="4" width="15" customWidth="1"/>
    <col min="5" max="5" width="12.140625" customWidth="1"/>
    <col min="6" max="6" width="18.140625" customWidth="1"/>
    <col min="7" max="7" width="15.42578125" customWidth="1"/>
    <col min="8" max="8" width="14.140625" bestFit="1" customWidth="1"/>
  </cols>
  <sheetData>
    <row r="1" spans="1:8" x14ac:dyDescent="0.25">
      <c r="A1" s="247" t="s">
        <v>294</v>
      </c>
      <c r="B1" s="247"/>
      <c r="C1" s="247"/>
      <c r="D1" s="247"/>
      <c r="E1" s="247"/>
      <c r="F1" s="247"/>
      <c r="G1" s="101"/>
      <c r="H1" s="101"/>
    </row>
    <row r="2" spans="1:8" x14ac:dyDescent="0.25">
      <c r="A2" s="247" t="s">
        <v>350</v>
      </c>
      <c r="B2" s="247"/>
      <c r="C2" s="247"/>
      <c r="D2" s="247"/>
      <c r="E2" s="247"/>
      <c r="F2" s="247"/>
      <c r="G2" s="101"/>
      <c r="H2" s="101"/>
    </row>
    <row r="3" spans="1:8" x14ac:dyDescent="0.25">
      <c r="A3" s="247" t="s">
        <v>295</v>
      </c>
      <c r="B3" s="247"/>
      <c r="C3" s="247"/>
      <c r="D3" s="247"/>
      <c r="E3" s="247"/>
      <c r="F3" s="247"/>
      <c r="G3" s="101"/>
      <c r="H3" s="101"/>
    </row>
    <row r="4" spans="1:8" x14ac:dyDescent="0.25">
      <c r="A4" s="248" t="s">
        <v>296</v>
      </c>
      <c r="B4" s="248"/>
      <c r="C4" s="248"/>
      <c r="D4" s="248"/>
      <c r="E4" s="248"/>
      <c r="F4" s="248"/>
      <c r="G4" s="102"/>
      <c r="H4" s="102"/>
    </row>
    <row r="5" spans="1:8" x14ac:dyDescent="0.25">
      <c r="A5" s="249"/>
      <c r="B5" s="249"/>
      <c r="C5" s="249"/>
      <c r="D5" s="249"/>
      <c r="E5" s="249"/>
      <c r="F5" s="249"/>
      <c r="G5" s="249"/>
      <c r="H5" s="249"/>
    </row>
    <row r="6" spans="1:8" ht="57" x14ac:dyDescent="0.25">
      <c r="A6" s="250" t="s">
        <v>297</v>
      </c>
      <c r="B6" s="250"/>
      <c r="C6" s="103" t="s">
        <v>298</v>
      </c>
      <c r="D6" s="103" t="s">
        <v>299</v>
      </c>
      <c r="E6" s="103" t="s">
        <v>300</v>
      </c>
      <c r="F6" s="104" t="s">
        <v>301</v>
      </c>
      <c r="H6" s="139"/>
    </row>
    <row r="7" spans="1:8" ht="32.25" customHeight="1" x14ac:dyDescent="0.25">
      <c r="A7" s="105">
        <v>1</v>
      </c>
      <c r="B7" s="106" t="s">
        <v>302</v>
      </c>
      <c r="C7" s="111">
        <f>+C8+C9+C10</f>
        <v>124861573</v>
      </c>
      <c r="D7" s="111">
        <f>+D8+D9+D10</f>
        <v>64064787</v>
      </c>
      <c r="E7" s="112">
        <f>+D7/C7</f>
        <v>0.51308649619527058</v>
      </c>
      <c r="F7" s="111">
        <f>+C7-D7</f>
        <v>60796786</v>
      </c>
      <c r="H7" s="139"/>
    </row>
    <row r="8" spans="1:8" x14ac:dyDescent="0.25">
      <c r="A8" s="107">
        <v>1.5</v>
      </c>
      <c r="B8" s="188" t="s">
        <v>229</v>
      </c>
      <c r="C8" s="111">
        <v>87628805</v>
      </c>
      <c r="D8" s="111">
        <v>41652231</v>
      </c>
      <c r="E8" s="112">
        <f>+D8/C8</f>
        <v>0.47532579041788825</v>
      </c>
      <c r="F8" s="111">
        <f t="shared" ref="F8:F11" si="0">+C8-D8</f>
        <v>45976574</v>
      </c>
      <c r="G8" s="114"/>
      <c r="H8" s="139"/>
    </row>
    <row r="9" spans="1:8" ht="30" x14ac:dyDescent="0.25">
      <c r="A9" s="107"/>
      <c r="B9" s="180" t="s">
        <v>351</v>
      </c>
      <c r="C9" s="111">
        <v>37232768</v>
      </c>
      <c r="D9" s="111">
        <v>15014519</v>
      </c>
      <c r="E9" s="112">
        <f>+D9/C9</f>
        <v>0.40326088568005475</v>
      </c>
      <c r="F9" s="111">
        <f t="shared" si="0"/>
        <v>22218249</v>
      </c>
      <c r="G9" s="114"/>
      <c r="H9" s="139"/>
    </row>
    <row r="10" spans="1:8" x14ac:dyDescent="0.25">
      <c r="A10" s="107"/>
      <c r="B10" s="180" t="s">
        <v>352</v>
      </c>
      <c r="C10" s="111">
        <v>0</v>
      </c>
      <c r="D10" s="111">
        <v>7398037</v>
      </c>
      <c r="E10" s="112">
        <v>0</v>
      </c>
      <c r="F10" s="111">
        <f t="shared" si="0"/>
        <v>-7398037</v>
      </c>
      <c r="G10" s="114"/>
      <c r="H10" s="139"/>
    </row>
    <row r="11" spans="1:8" ht="26.25" customHeight="1" x14ac:dyDescent="0.25">
      <c r="A11" s="105">
        <v>2</v>
      </c>
      <c r="B11" s="106" t="s">
        <v>303</v>
      </c>
      <c r="C11" s="111">
        <f>+C12+C13+C14</f>
        <v>119861573</v>
      </c>
      <c r="D11" s="111">
        <f>+D12+D13+D14</f>
        <v>48791530</v>
      </c>
      <c r="E11" s="112">
        <f t="shared" ref="E11:E16" si="1">+D11/C11</f>
        <v>0.40706565731454236</v>
      </c>
      <c r="F11" s="111">
        <f t="shared" si="0"/>
        <v>71070043</v>
      </c>
      <c r="H11" s="139"/>
    </row>
    <row r="12" spans="1:8" ht="30" x14ac:dyDescent="0.25">
      <c r="A12" s="107">
        <v>2.1</v>
      </c>
      <c r="B12" s="108" t="s">
        <v>304</v>
      </c>
      <c r="C12" s="111">
        <v>63295000</v>
      </c>
      <c r="D12" s="111">
        <v>32137276</v>
      </c>
      <c r="E12" s="112">
        <f t="shared" si="1"/>
        <v>0.50773798878268428</v>
      </c>
      <c r="F12" s="111">
        <f t="shared" ref="F12:F17" si="2">+C12-D12</f>
        <v>31157724</v>
      </c>
      <c r="G12" s="114"/>
      <c r="H12" s="139"/>
    </row>
    <row r="13" spans="1:8" ht="30" x14ac:dyDescent="0.25">
      <c r="A13" s="107">
        <v>2.2000000000000002</v>
      </c>
      <c r="B13" s="108" t="s">
        <v>305</v>
      </c>
      <c r="C13" s="111">
        <v>8390286</v>
      </c>
      <c r="D13" s="111">
        <v>5576964</v>
      </c>
      <c r="E13" s="112">
        <f t="shared" si="1"/>
        <v>0.66469295563941444</v>
      </c>
      <c r="F13" s="111">
        <f t="shared" si="2"/>
        <v>2813322</v>
      </c>
      <c r="H13" s="139"/>
    </row>
    <row r="14" spans="1:8" ht="30" x14ac:dyDescent="0.25">
      <c r="A14" s="107">
        <v>2.2999999999999998</v>
      </c>
      <c r="B14" s="108" t="s">
        <v>306</v>
      </c>
      <c r="C14" s="111">
        <v>48176287</v>
      </c>
      <c r="D14" s="111">
        <v>11077290</v>
      </c>
      <c r="E14" s="112">
        <f t="shared" si="1"/>
        <v>0.22993241467529452</v>
      </c>
      <c r="F14" s="111">
        <f t="shared" si="2"/>
        <v>37098997</v>
      </c>
      <c r="H14" s="139"/>
    </row>
    <row r="15" spans="1:8" x14ac:dyDescent="0.25">
      <c r="A15" s="107">
        <v>2.7</v>
      </c>
      <c r="B15" s="108" t="s">
        <v>307</v>
      </c>
      <c r="C15" s="111">
        <v>5000000</v>
      </c>
      <c r="D15" s="111">
        <v>2697865</v>
      </c>
      <c r="E15" s="112">
        <f t="shared" si="1"/>
        <v>0.53957299999999997</v>
      </c>
      <c r="F15" s="111">
        <f t="shared" si="2"/>
        <v>2302135</v>
      </c>
      <c r="G15" s="127"/>
      <c r="H15" s="139"/>
    </row>
    <row r="16" spans="1:8" x14ac:dyDescent="0.25">
      <c r="A16" s="107">
        <v>2.9</v>
      </c>
      <c r="B16" s="180" t="s">
        <v>344</v>
      </c>
      <c r="C16" s="111">
        <f>SUM(C12:C15)</f>
        <v>124861573</v>
      </c>
      <c r="D16" s="111">
        <f>SUM(D12:D15)</f>
        <v>51489395</v>
      </c>
      <c r="E16" s="112">
        <f t="shared" si="1"/>
        <v>0.41237182715934551</v>
      </c>
      <c r="F16" s="111">
        <f t="shared" si="2"/>
        <v>73372178</v>
      </c>
      <c r="H16" s="139"/>
    </row>
    <row r="17" spans="1:8" ht="31.5" x14ac:dyDescent="0.25">
      <c r="A17" s="109"/>
      <c r="B17" s="110" t="s">
        <v>308</v>
      </c>
      <c r="C17" s="111">
        <f>+C7-C16</f>
        <v>0</v>
      </c>
      <c r="D17" s="111">
        <f>+D7-D16</f>
        <v>12575392</v>
      </c>
      <c r="E17" s="112">
        <v>0</v>
      </c>
      <c r="F17" s="111">
        <f t="shared" si="2"/>
        <v>-12575392</v>
      </c>
      <c r="H17" s="139"/>
    </row>
    <row r="18" spans="1:8" x14ac:dyDescent="0.25">
      <c r="C18" s="111"/>
      <c r="D18" s="111"/>
      <c r="E18" s="209"/>
      <c r="H18" s="139"/>
    </row>
    <row r="19" spans="1:8" x14ac:dyDescent="0.25">
      <c r="C19" s="111"/>
      <c r="D19" s="111"/>
      <c r="H19" s="139"/>
    </row>
    <row r="20" spans="1:8" s="210" customFormat="1" x14ac:dyDescent="0.25">
      <c r="C20" s="111"/>
      <c r="D20" s="111"/>
      <c r="H20" s="139"/>
    </row>
    <row r="21" spans="1:8" s="210" customFormat="1" x14ac:dyDescent="0.25">
      <c r="C21" s="111"/>
      <c r="D21" s="111"/>
      <c r="H21" s="139"/>
    </row>
    <row r="22" spans="1:8" x14ac:dyDescent="0.25">
      <c r="C22" s="111"/>
      <c r="D22" s="111"/>
      <c r="H22" s="139"/>
    </row>
    <row r="23" spans="1:8" x14ac:dyDescent="0.25">
      <c r="C23" s="111"/>
      <c r="D23" s="111"/>
      <c r="H23" s="139"/>
    </row>
    <row r="24" spans="1:8" ht="15.75" x14ac:dyDescent="0.25">
      <c r="A24" s="239" t="s">
        <v>354</v>
      </c>
      <c r="B24" s="239"/>
      <c r="C24" s="239"/>
      <c r="D24" s="239"/>
      <c r="E24" s="239"/>
      <c r="F24" s="239"/>
    </row>
    <row r="25" spans="1:8" ht="15.75" x14ac:dyDescent="0.25">
      <c r="A25" s="113" t="s">
        <v>377</v>
      </c>
      <c r="D25" s="67"/>
    </row>
    <row r="26" spans="1:8" ht="15.75" x14ac:dyDescent="0.25">
      <c r="B26" s="95" t="s">
        <v>353</v>
      </c>
      <c r="D26" s="67"/>
    </row>
    <row r="27" spans="1:8" x14ac:dyDescent="0.25">
      <c r="C27" s="111"/>
      <c r="D27" s="111"/>
      <c r="H27" s="139"/>
    </row>
    <row r="28" spans="1:8" x14ac:dyDescent="0.25">
      <c r="C28" s="111"/>
      <c r="D28" s="111"/>
      <c r="H28" s="139"/>
    </row>
    <row r="29" spans="1:8" x14ac:dyDescent="0.25">
      <c r="C29" s="111"/>
      <c r="D29" s="111"/>
      <c r="H29" s="139"/>
    </row>
    <row r="30" spans="1:8" x14ac:dyDescent="0.25">
      <c r="C30" s="111"/>
      <c r="D30" s="111"/>
      <c r="H30" s="139"/>
    </row>
    <row r="31" spans="1:8" x14ac:dyDescent="0.25">
      <c r="C31" s="111"/>
      <c r="D31" s="111"/>
      <c r="H31" s="139"/>
    </row>
    <row r="32" spans="1:8" x14ac:dyDescent="0.25">
      <c r="H32" s="139"/>
    </row>
    <row r="33" spans="1:8" ht="15.75" x14ac:dyDescent="0.25">
      <c r="A33" s="79" t="s">
        <v>283</v>
      </c>
      <c r="B33" s="36"/>
      <c r="D33" s="79" t="s">
        <v>284</v>
      </c>
      <c r="E33" s="36"/>
      <c r="F33" s="36"/>
      <c r="G33" s="67"/>
      <c r="H33" s="139"/>
    </row>
    <row r="34" spans="1:8" x14ac:dyDescent="0.25">
      <c r="A34" s="47"/>
      <c r="B34" s="36"/>
      <c r="E34" s="36"/>
      <c r="F34" s="36"/>
      <c r="G34" s="67"/>
      <c r="H34" s="139"/>
    </row>
    <row r="35" spans="1:8" ht="15.75" x14ac:dyDescent="0.25">
      <c r="A35" s="79" t="s">
        <v>286</v>
      </c>
      <c r="B35" s="36"/>
      <c r="D35" s="97" t="s">
        <v>371</v>
      </c>
      <c r="E35" s="36"/>
      <c r="F35" s="36"/>
      <c r="G35" s="67"/>
      <c r="H35" s="139"/>
    </row>
    <row r="36" spans="1:8" ht="15.75" x14ac:dyDescent="0.25">
      <c r="A36" s="95" t="s">
        <v>287</v>
      </c>
      <c r="B36" s="36"/>
      <c r="D36" s="95" t="s">
        <v>310</v>
      </c>
      <c r="E36" s="36"/>
      <c r="F36" s="36"/>
      <c r="G36" s="67"/>
      <c r="H36" s="139"/>
    </row>
    <row r="37" spans="1:8" x14ac:dyDescent="0.25">
      <c r="D37" s="36"/>
      <c r="E37" s="36"/>
      <c r="F37" s="36"/>
      <c r="G37" s="36"/>
    </row>
  </sheetData>
  <mergeCells count="7">
    <mergeCell ref="A24:F24"/>
    <mergeCell ref="A1:F1"/>
    <mergeCell ref="A2:F2"/>
    <mergeCell ref="A3:F3"/>
    <mergeCell ref="A4:F4"/>
    <mergeCell ref="A5:H5"/>
    <mergeCell ref="A6:B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25D16-ED5A-4635-A583-35B71542C57F}">
  <dimension ref="A1"/>
  <sheetViews>
    <sheetView topLeftCell="A13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BC BALANCE DE COMPROBACION</vt:lpstr>
      <vt:lpstr>SITUACION FINANCIERA</vt:lpstr>
      <vt:lpstr>RENDIMIENTO FINANCIERO</vt:lpstr>
      <vt:lpstr>CAMBIO DE PATRIMONIO</vt:lpstr>
      <vt:lpstr>FLUJO DE EFECTIVOS</vt:lpstr>
      <vt:lpstr>REG. NO MONETARIO</vt:lpstr>
      <vt:lpstr>ESTADO COMPARACION DE LOS IMPOD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 01</cp:lastModifiedBy>
  <cp:lastPrinted>2021-07-09T15:02:39Z</cp:lastPrinted>
  <dcterms:created xsi:type="dcterms:W3CDTF">2019-01-22T17:22:26Z</dcterms:created>
  <dcterms:modified xsi:type="dcterms:W3CDTF">2021-07-28T14:47:13Z</dcterms:modified>
</cp:coreProperties>
</file>