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CONTABILIDAD\Desktop\sisanoc 2022\"/>
    </mc:Choice>
  </mc:AlternateContent>
  <xr:revisionPtr revIDLastSave="0" documentId="13_ncr:1_{E62300CB-BE97-4645-90B3-7CB09818E20F}" xr6:coauthVersionLast="47" xr6:coauthVersionMax="47" xr10:uidLastSave="{00000000-0000-0000-0000-000000000000}"/>
  <bookViews>
    <workbookView xWindow="-120" yWindow="-120" windowWidth="29040" windowHeight="15840" firstSheet="5" activeTab="5" xr2:uid="{00000000-000D-0000-FFFF-FFFF00000000}"/>
  </bookViews>
  <sheets>
    <sheet name="BC BALANCE DE COMPROBACION" sheetId="1" state="hidden" r:id="rId1"/>
    <sheet name="SITUACION FINANCIERA" sheetId="2" state="hidden" r:id="rId2"/>
    <sheet name="ESTADO DE RENDIMIENTO " sheetId="18" state="hidden" r:id="rId3"/>
    <sheet name="ESTADO DE FLUJO DE EFECTIVO" sheetId="19" state="hidden" r:id="rId4"/>
    <sheet name="RENDIMIENTO FINANCIERO (2)" sheetId="22" state="hidden" r:id="rId5"/>
    <sheet name="ESTADO DE CAMBIO DE PATRIMONIO" sheetId="20" r:id="rId6"/>
    <sheet name="FLUJO DE EFECTIVOS (2)" sheetId="23" state="hidden" r:id="rId7"/>
    <sheet name="ESTADO COMPARACION DE LOS I (2)" sheetId="25" state="hidden" r:id="rId8"/>
    <sheet name="NOTA" sheetId="26" state="hidden" r:id="rId9"/>
    <sheet name="Hoja3" sheetId="21" state="hidden" r:id="rId10"/>
    <sheet name="RENDIMIENTO FINANCIERO" sheetId="3" state="hidden" r:id="rId11"/>
    <sheet name="CAMBIO DE PATRIMONIO" sheetId="4" state="hidden" r:id="rId12"/>
    <sheet name="FLUJO DE EFECTIVOS" sheetId="5" state="hidden" r:id="rId13"/>
    <sheet name="REG. NO MONETARIO" sheetId="6" state="hidden" r:id="rId14"/>
    <sheet name="ESTADO COMPARACION DE LOS IMPOD" sheetId="7" state="hidden" r:id="rId15"/>
    <sheet name="Hoja1" sheetId="8" state="hidden" r:id="rId16"/>
    <sheet name="Hoja4" sheetId="11" state="hidden" r:id="rId17"/>
    <sheet name="Hoja5" sheetId="12" state="hidden" r:id="rId18"/>
    <sheet name="Hoja2" sheetId="13" state="hidden" r:id="rId19"/>
    <sheet name="Hoja7" sheetId="16" state="hidden" r:id="rId20"/>
    <sheet name="Hoja8" sheetId="17" state="hidden" r:id="rId21"/>
  </sheets>
  <definedNames>
    <definedName name="_xlnm.Print_Area" localSheetId="7">'ESTADO COMPARACION DE LOS I (2)'!$A$1:$M$40</definedName>
    <definedName name="_xlnm.Print_Area" localSheetId="6">'FLUJO DE EFECTIVOS (2)'!$A$1:$H$43</definedName>
    <definedName name="_xlnm.Print_Area" localSheetId="8">NOTA!$A$1:$I$541</definedName>
    <definedName name="_xlnm.Print_Area" localSheetId="4">'RENDIMIENTO FINANCIERO (2)'!$A$1:$G$46</definedName>
    <definedName name="_xlnm.Print_Area" localSheetId="1">'SITUACION FINANCIERA'!$A$1:$H$56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25" l="1"/>
  <c r="E24" i="23"/>
  <c r="G488" i="26"/>
  <c r="J288" i="26"/>
  <c r="G467" i="26"/>
  <c r="G426" i="26"/>
  <c r="G406" i="26" l="1"/>
  <c r="G371" i="26"/>
  <c r="G353" i="26"/>
  <c r="C314" i="26"/>
  <c r="K259" i="26"/>
  <c r="I310" i="26"/>
  <c r="E313" i="26"/>
  <c r="F308" i="26"/>
  <c r="E308" i="26"/>
  <c r="E314" i="26" s="1"/>
  <c r="C308" i="26"/>
  <c r="I303" i="26"/>
  <c r="I308" i="26" s="1"/>
  <c r="G278" i="26"/>
  <c r="I496" i="26"/>
  <c r="I467" i="26"/>
  <c r="G479" i="26"/>
  <c r="G456" i="26"/>
  <c r="G439" i="26"/>
  <c r="E394" i="26"/>
  <c r="C392" i="26"/>
  <c r="C395" i="26" s="1"/>
  <c r="I353" i="26"/>
  <c r="G341" i="26"/>
  <c r="G333" i="26"/>
  <c r="I325" i="26"/>
  <c r="G325" i="26"/>
  <c r="F313" i="26"/>
  <c r="I311" i="26"/>
  <c r="I292" i="26"/>
  <c r="G292" i="26"/>
  <c r="I278" i="26"/>
  <c r="E267" i="26"/>
  <c r="I260" i="26"/>
  <c r="G260" i="26"/>
  <c r="I313" i="26" l="1"/>
  <c r="H314" i="26" s="1"/>
  <c r="F314" i="26"/>
  <c r="E37" i="2"/>
  <c r="L25" i="25" l="1"/>
  <c r="L22" i="25"/>
  <c r="L20" i="25"/>
  <c r="J20" i="25"/>
  <c r="L21" i="25"/>
  <c r="L19" i="25"/>
  <c r="J19" i="25"/>
  <c r="L18" i="25"/>
  <c r="J18" i="25"/>
  <c r="F17" i="25"/>
  <c r="L16" i="25"/>
  <c r="J16" i="25"/>
  <c r="L15" i="25"/>
  <c r="J15" i="25"/>
  <c r="H14" i="25"/>
  <c r="F14" i="25"/>
  <c r="G28" i="23"/>
  <c r="G24" i="23"/>
  <c r="G20" i="23"/>
  <c r="E20" i="23"/>
  <c r="E26" i="23" s="1"/>
  <c r="E28" i="23" s="1"/>
  <c r="F25" i="22"/>
  <c r="E25" i="22"/>
  <c r="E27" i="22" s="1"/>
  <c r="D25" i="22"/>
  <c r="F16" i="22"/>
  <c r="F27" i="22" s="1"/>
  <c r="D16" i="22"/>
  <c r="D27" i="22" l="1"/>
  <c r="L17" i="25"/>
  <c r="L14" i="25"/>
  <c r="J17" i="25"/>
  <c r="J14" i="25"/>
  <c r="F26" i="25"/>
  <c r="H26" i="25"/>
  <c r="L26" i="25" l="1"/>
  <c r="G37" i="2"/>
  <c r="G31" i="2"/>
  <c r="G22" i="2"/>
  <c r="G24" i="2" s="1"/>
  <c r="G17" i="2"/>
  <c r="E31" i="20"/>
  <c r="F30" i="20"/>
  <c r="F29" i="20"/>
  <c r="F25" i="20"/>
  <c r="E24" i="20"/>
  <c r="B24" i="20"/>
  <c r="B31" i="20" s="1"/>
  <c r="F23" i="20"/>
  <c r="F22" i="20"/>
  <c r="F19" i="20"/>
  <c r="F24" i="20" l="1"/>
  <c r="G39" i="2"/>
  <c r="F31" i="20"/>
  <c r="G28" i="19"/>
  <c r="G24" i="19"/>
  <c r="E24" i="19"/>
  <c r="E26" i="19" s="1"/>
  <c r="E28" i="19" s="1"/>
  <c r="G20" i="19"/>
  <c r="E20" i="19"/>
  <c r="D25" i="18" l="1"/>
  <c r="D16" i="18"/>
  <c r="D27" i="18" s="1"/>
  <c r="E31" i="2" l="1"/>
  <c r="E39" i="2" s="1"/>
  <c r="D28" i="1" l="1"/>
  <c r="D24" i="1"/>
  <c r="E17" i="2" l="1"/>
  <c r="D161" i="1" l="1"/>
  <c r="D21" i="3" s="1"/>
  <c r="D15" i="3"/>
  <c r="E165" i="1" l="1"/>
  <c r="C59" i="1" l="1"/>
  <c r="C78" i="1"/>
  <c r="C95" i="1"/>
  <c r="C111" i="1"/>
  <c r="C130" i="1"/>
  <c r="AT43" i="1"/>
  <c r="AT44" i="1"/>
  <c r="AT45" i="1"/>
  <c r="AT46" i="1"/>
  <c r="AT47" i="1"/>
  <c r="AT48" i="1"/>
  <c r="AT49" i="1"/>
  <c r="AT50" i="1"/>
  <c r="C50" i="1" s="1"/>
  <c r="AT51" i="1"/>
  <c r="AT52" i="1"/>
  <c r="AT53" i="1"/>
  <c r="AT54" i="1"/>
  <c r="AT55" i="1"/>
  <c r="C55" i="1" s="1"/>
  <c r="AT56" i="1"/>
  <c r="AT57" i="1"/>
  <c r="AT58" i="1"/>
  <c r="AT59" i="1"/>
  <c r="AT60" i="1"/>
  <c r="AT61" i="1"/>
  <c r="AT62" i="1"/>
  <c r="AT63" i="1"/>
  <c r="AT64" i="1"/>
  <c r="AT65" i="1"/>
  <c r="AT66" i="1"/>
  <c r="AT67" i="1"/>
  <c r="C67" i="1" s="1"/>
  <c r="AT68" i="1"/>
  <c r="C68" i="1" s="1"/>
  <c r="AT69" i="1"/>
  <c r="AT70" i="1"/>
  <c r="AT71" i="1"/>
  <c r="AT72" i="1"/>
  <c r="C71" i="1" s="1"/>
  <c r="AT73" i="1"/>
  <c r="AT74" i="1"/>
  <c r="AT75" i="1"/>
  <c r="AT76" i="1"/>
  <c r="AT77" i="1"/>
  <c r="AT78" i="1"/>
  <c r="AT79" i="1"/>
  <c r="AT80" i="1"/>
  <c r="C81" i="1" s="1"/>
  <c r="AT81" i="1"/>
  <c r="AT82" i="1"/>
  <c r="AT83" i="1"/>
  <c r="C83" i="1" s="1"/>
  <c r="AT84" i="1"/>
  <c r="C84" i="1" s="1"/>
  <c r="AT85" i="1"/>
  <c r="AT86" i="1"/>
  <c r="AT87" i="1"/>
  <c r="AT88" i="1"/>
  <c r="AT89" i="1"/>
  <c r="AT90" i="1"/>
  <c r="AT91" i="1"/>
  <c r="AT92" i="1"/>
  <c r="AT93" i="1"/>
  <c r="AT94" i="1"/>
  <c r="AT95" i="1"/>
  <c r="AT96" i="1"/>
  <c r="AT97" i="1"/>
  <c r="AT98" i="1"/>
  <c r="AT99" i="1"/>
  <c r="C99" i="1" s="1"/>
  <c r="AT100" i="1"/>
  <c r="AT101" i="1"/>
  <c r="AT102" i="1"/>
  <c r="AT103" i="1"/>
  <c r="AT104" i="1"/>
  <c r="C104" i="1" s="1"/>
  <c r="AT105" i="1"/>
  <c r="AT106" i="1"/>
  <c r="AT107" i="1"/>
  <c r="C107" i="1" s="1"/>
  <c r="AT108" i="1"/>
  <c r="AT109" i="1"/>
  <c r="AT110" i="1"/>
  <c r="AT111" i="1"/>
  <c r="AT112" i="1"/>
  <c r="AT113" i="1"/>
  <c r="C113" i="1" s="1"/>
  <c r="AT114" i="1"/>
  <c r="C114" i="1" s="1"/>
  <c r="AT115" i="1"/>
  <c r="AT116" i="1"/>
  <c r="AT117" i="1"/>
  <c r="AT118" i="1"/>
  <c r="AT119" i="1"/>
  <c r="AT120" i="1"/>
  <c r="AT121" i="1"/>
  <c r="AT122" i="1"/>
  <c r="AT123" i="1"/>
  <c r="AT124" i="1"/>
  <c r="AT125" i="1"/>
  <c r="AT126" i="1"/>
  <c r="AT127" i="1"/>
  <c r="C127" i="1" s="1"/>
  <c r="AT128" i="1"/>
  <c r="AT129" i="1"/>
  <c r="AT130" i="1"/>
  <c r="AT131" i="1"/>
  <c r="AT132" i="1"/>
  <c r="AT133" i="1"/>
  <c r="AT134" i="1"/>
  <c r="AT135" i="1"/>
  <c r="AT136" i="1"/>
  <c r="AT137" i="1"/>
  <c r="AT138" i="1"/>
  <c r="AT139" i="1"/>
  <c r="AT140" i="1"/>
  <c r="AT141" i="1"/>
  <c r="C141" i="1" s="1"/>
  <c r="AT142" i="1"/>
  <c r="AT143" i="1"/>
  <c r="AT144" i="1"/>
  <c r="AT145" i="1"/>
  <c r="AT146" i="1"/>
  <c r="AT147" i="1"/>
  <c r="AT148" i="1"/>
  <c r="AT149" i="1"/>
  <c r="AT150" i="1"/>
  <c r="AT151" i="1"/>
  <c r="AT152" i="1"/>
  <c r="AT153" i="1"/>
  <c r="AT154" i="1"/>
  <c r="AT155" i="1"/>
  <c r="AT156" i="1"/>
  <c r="C156" i="1" s="1"/>
  <c r="AT157" i="1"/>
  <c r="AT158" i="1"/>
  <c r="AT159" i="1"/>
  <c r="AS162" i="1"/>
  <c r="AS170" i="1" s="1"/>
  <c r="AR170" i="1"/>
  <c r="AT170" i="1" s="1"/>
  <c r="AR162" i="1"/>
  <c r="AT162" i="1" s="1"/>
  <c r="AT42" i="1"/>
  <c r="C41" i="1" s="1"/>
  <c r="C169" i="1" l="1"/>
  <c r="C165" i="1"/>
  <c r="D22" i="1"/>
  <c r="D20" i="1"/>
  <c r="E24" i="2" l="1"/>
  <c r="D9" i="13"/>
  <c r="B9" i="13"/>
  <c r="D14" i="17" l="1"/>
  <c r="B14" i="17"/>
  <c r="D30" i="16"/>
  <c r="B30" i="16"/>
  <c r="D7" i="7" l="1"/>
  <c r="C7" i="7"/>
  <c r="F15" i="5"/>
  <c r="D20" i="5"/>
  <c r="M13" i="4"/>
  <c r="M9" i="4"/>
  <c r="M8" i="4"/>
  <c r="E19" i="8" l="1"/>
  <c r="E18" i="8"/>
  <c r="E17" i="8"/>
  <c r="H27" i="6"/>
  <c r="G27" i="6"/>
  <c r="H33" i="6"/>
  <c r="G33" i="6"/>
  <c r="H15" i="6"/>
  <c r="G15" i="6"/>
  <c r="F20" i="5"/>
  <c r="F22" i="5" s="1"/>
  <c r="F24" i="5" s="1"/>
  <c r="B30" i="11"/>
  <c r="D30" i="11"/>
  <c r="D24" i="3" l="1"/>
  <c r="D26" i="3" s="1"/>
  <c r="D27" i="6"/>
  <c r="I130" i="1"/>
  <c r="D165" i="1" l="1"/>
  <c r="C167" i="1" s="1"/>
  <c r="K26" i="2"/>
  <c r="I94" i="1"/>
  <c r="M94" i="1" s="1"/>
  <c r="H94" i="1"/>
  <c r="H85" i="1"/>
  <c r="N94" i="1" l="1"/>
  <c r="V94" i="1" s="1"/>
  <c r="F8" i="7"/>
  <c r="E8" i="7"/>
  <c r="R94" i="1" l="1"/>
  <c r="C10" i="7"/>
  <c r="D10" i="7"/>
  <c r="E15" i="6"/>
  <c r="D15" i="6"/>
  <c r="D15" i="5"/>
  <c r="D22" i="5" s="1"/>
  <c r="C15" i="7" l="1"/>
  <c r="D15" i="7"/>
  <c r="D24" i="5"/>
  <c r="E15" i="7" l="1"/>
  <c r="C16" i="7"/>
  <c r="D16" i="7"/>
  <c r="F15" i="7"/>
  <c r="I141" i="1" l="1"/>
  <c r="E20" i="8" l="1"/>
  <c r="C20" i="8"/>
  <c r="D20" i="8"/>
  <c r="B20" i="8"/>
  <c r="E11" i="8"/>
  <c r="E12" i="8"/>
  <c r="E10" i="8"/>
  <c r="C13" i="8"/>
  <c r="D13" i="8"/>
  <c r="B13" i="8"/>
  <c r="C21" i="8" l="1"/>
  <c r="E13" i="8"/>
  <c r="E21" i="8" s="1"/>
  <c r="D21" i="8"/>
  <c r="B21" i="8"/>
  <c r="I99" i="1" l="1"/>
  <c r="I88" i="1"/>
  <c r="M88" i="1" s="1"/>
  <c r="N88" i="1" s="1"/>
  <c r="H99" i="1"/>
  <c r="H88" i="1"/>
  <c r="V88" i="1" l="1"/>
  <c r="X88" i="1" s="1"/>
  <c r="I77" i="1"/>
  <c r="M77" i="1" s="1"/>
  <c r="N77" i="1" l="1"/>
  <c r="R77" i="1" s="1"/>
  <c r="V77" i="1" l="1"/>
  <c r="X77" i="1" s="1"/>
  <c r="I48" i="1"/>
  <c r="I150" i="1" l="1"/>
  <c r="M150" i="1" s="1"/>
  <c r="N150" i="1" l="1"/>
  <c r="R150" i="1" s="1"/>
  <c r="V150" i="1" l="1"/>
  <c r="X150" i="1" s="1"/>
  <c r="H150" i="1"/>
  <c r="I140" i="1" l="1"/>
  <c r="M140" i="1" s="1"/>
  <c r="N140" i="1" s="1"/>
  <c r="H140" i="1"/>
  <c r="V140" i="1" l="1"/>
  <c r="X140" i="1" s="1"/>
  <c r="R140" i="1"/>
  <c r="I103" i="1"/>
  <c r="M103" i="1" s="1"/>
  <c r="N103" i="1" s="1"/>
  <c r="R103" i="1" s="1"/>
  <c r="I145" i="1" l="1"/>
  <c r="M145" i="1" s="1"/>
  <c r="N145" i="1" s="1"/>
  <c r="H145" i="1"/>
  <c r="V145" i="1" l="1"/>
  <c r="R145" i="1"/>
  <c r="X145" i="1"/>
  <c r="I115" i="1" l="1"/>
  <c r="I129" i="1" l="1"/>
  <c r="M129" i="1" s="1"/>
  <c r="N129" i="1" s="1"/>
  <c r="H129" i="1"/>
  <c r="V129" i="1" l="1"/>
  <c r="X129" i="1" s="1"/>
  <c r="I98" i="1" l="1"/>
  <c r="I100" i="1"/>
  <c r="I101" i="1"/>
  <c r="H98" i="1"/>
  <c r="I161" i="1" l="1"/>
  <c r="M161" i="1" s="1"/>
  <c r="E9" i="7" l="1"/>
  <c r="F9" i="7"/>
  <c r="E10" i="7"/>
  <c r="F10" i="7"/>
  <c r="E11" i="7"/>
  <c r="F11" i="7"/>
  <c r="E12" i="7"/>
  <c r="F12" i="7"/>
  <c r="E13" i="7"/>
  <c r="F13" i="7"/>
  <c r="F14" i="7"/>
  <c r="E16" i="7"/>
  <c r="F16" i="7"/>
  <c r="F7" i="7" l="1"/>
  <c r="E7" i="7"/>
  <c r="G10" i="4" l="1"/>
  <c r="G14" i="4" s="1"/>
  <c r="D33" i="6" l="1"/>
  <c r="E33" i="6"/>
  <c r="E27" i="6"/>
  <c r="I13" i="1" l="1"/>
  <c r="H152" i="1" l="1"/>
  <c r="K10" i="4" l="1"/>
  <c r="K14" i="4" s="1"/>
  <c r="M14" i="4" s="1"/>
  <c r="M10" i="4" l="1"/>
  <c r="I152" i="1" l="1"/>
  <c r="H154" i="1"/>
  <c r="I74" i="1" l="1"/>
  <c r="M74" i="1" s="1"/>
  <c r="N74" i="1" s="1"/>
  <c r="V74" i="1" l="1"/>
  <c r="X74" i="1" s="1"/>
  <c r="R74" i="1"/>
  <c r="I123" i="1" l="1"/>
  <c r="M123" i="1" s="1"/>
  <c r="N123" i="1" s="1"/>
  <c r="H123" i="1"/>
  <c r="I114" i="1"/>
  <c r="M114" i="1" s="1"/>
  <c r="N114" i="1" s="1"/>
  <c r="R114" i="1" s="1"/>
  <c r="H114" i="1"/>
  <c r="I109" i="1"/>
  <c r="M109" i="1" s="1"/>
  <c r="N109" i="1" s="1"/>
  <c r="R109" i="1" s="1"/>
  <c r="H109" i="1"/>
  <c r="H96" i="1"/>
  <c r="I64" i="1"/>
  <c r="M64" i="1" s="1"/>
  <c r="N64" i="1" s="1"/>
  <c r="H64" i="1"/>
  <c r="I51" i="1"/>
  <c r="M51" i="1" s="1"/>
  <c r="N51" i="1" s="1"/>
  <c r="H51" i="1"/>
  <c r="V123" i="1" l="1"/>
  <c r="R123" i="1"/>
  <c r="X123" i="1"/>
  <c r="V64" i="1"/>
  <c r="X64" i="1" s="1"/>
  <c r="R64" i="1"/>
  <c r="T51" i="1"/>
  <c r="X51" i="1" s="1"/>
  <c r="R51" i="1"/>
  <c r="I136" i="1"/>
  <c r="M136" i="1" s="1"/>
  <c r="N136" i="1" s="1"/>
  <c r="H136" i="1"/>
  <c r="I135" i="1"/>
  <c r="M135" i="1" s="1"/>
  <c r="N135" i="1" s="1"/>
  <c r="I134" i="1"/>
  <c r="M134" i="1" s="1"/>
  <c r="N134" i="1" s="1"/>
  <c r="H135" i="1"/>
  <c r="H134" i="1"/>
  <c r="V136" i="1" l="1"/>
  <c r="X136" i="1" s="1"/>
  <c r="R136" i="1"/>
  <c r="V135" i="1"/>
  <c r="X135" i="1" s="1"/>
  <c r="R135" i="1"/>
  <c r="V134" i="1"/>
  <c r="X134" i="1" s="1"/>
  <c r="R134" i="1"/>
  <c r="X166" i="1" l="1"/>
  <c r="I163" i="1"/>
  <c r="M163" i="1" s="1"/>
  <c r="H163" i="1"/>
  <c r="I162" i="1"/>
  <c r="M162" i="1" s="1"/>
  <c r="H162" i="1"/>
  <c r="H161" i="1"/>
  <c r="I159" i="1"/>
  <c r="M159" i="1" s="1"/>
  <c r="H159" i="1"/>
  <c r="I158" i="1"/>
  <c r="M158" i="1" s="1"/>
  <c r="H158" i="1"/>
  <c r="I156" i="1"/>
  <c r="M156" i="1" s="1"/>
  <c r="H156" i="1"/>
  <c r="Z153" i="1"/>
  <c r="I153" i="1"/>
  <c r="M153" i="1" s="1"/>
  <c r="H153" i="1"/>
  <c r="Z152" i="1"/>
  <c r="M152" i="1"/>
  <c r="N152" i="1" s="1"/>
  <c r="X152" i="1" s="1"/>
  <c r="Z151" i="1"/>
  <c r="I151" i="1"/>
  <c r="M151" i="1" s="1"/>
  <c r="N151" i="1" s="1"/>
  <c r="H151" i="1"/>
  <c r="Z149" i="1"/>
  <c r="I149" i="1"/>
  <c r="M149" i="1" s="1"/>
  <c r="H149" i="1"/>
  <c r="Z148" i="1"/>
  <c r="I148" i="1"/>
  <c r="M148" i="1" s="1"/>
  <c r="N148" i="1" s="1"/>
  <c r="H148" i="1"/>
  <c r="Z147" i="1"/>
  <c r="I147" i="1"/>
  <c r="M147" i="1" s="1"/>
  <c r="H147" i="1"/>
  <c r="Z146" i="1"/>
  <c r="I146" i="1"/>
  <c r="M146" i="1" s="1"/>
  <c r="N146" i="1" s="1"/>
  <c r="H146" i="1"/>
  <c r="Z144" i="1"/>
  <c r="I144" i="1"/>
  <c r="M144" i="1" s="1"/>
  <c r="N144" i="1" s="1"/>
  <c r="H144" i="1"/>
  <c r="Z143" i="1"/>
  <c r="I143" i="1"/>
  <c r="M143" i="1" s="1"/>
  <c r="H143" i="1"/>
  <c r="Z142" i="1"/>
  <c r="I142" i="1"/>
  <c r="M142" i="1" s="1"/>
  <c r="N142" i="1" s="1"/>
  <c r="H142" i="1"/>
  <c r="Z141" i="1"/>
  <c r="M141" i="1"/>
  <c r="N141" i="1" s="1"/>
  <c r="V141" i="1" s="1"/>
  <c r="Z139" i="1"/>
  <c r="I139" i="1"/>
  <c r="M139" i="1" s="1"/>
  <c r="H139" i="1"/>
  <c r="Z138" i="1"/>
  <c r="I138" i="1"/>
  <c r="M138" i="1" s="1"/>
  <c r="N138" i="1" s="1"/>
  <c r="H138" i="1"/>
  <c r="Z137" i="1"/>
  <c r="I137" i="1"/>
  <c r="M137" i="1" s="1"/>
  <c r="H137" i="1"/>
  <c r="Z133" i="1"/>
  <c r="I133" i="1"/>
  <c r="M133" i="1" s="1"/>
  <c r="N133" i="1" s="1"/>
  <c r="H133" i="1"/>
  <c r="Z132" i="1"/>
  <c r="I132" i="1"/>
  <c r="M132" i="1" s="1"/>
  <c r="H132" i="1"/>
  <c r="Z131" i="1"/>
  <c r="I131" i="1"/>
  <c r="M131" i="1" s="1"/>
  <c r="N131" i="1" s="1"/>
  <c r="H131" i="1"/>
  <c r="Z130" i="1"/>
  <c r="M130" i="1"/>
  <c r="N130" i="1" s="1"/>
  <c r="V130" i="1" s="1"/>
  <c r="Z128" i="1"/>
  <c r="I128" i="1"/>
  <c r="M128" i="1" s="1"/>
  <c r="H128" i="1"/>
  <c r="Z127" i="1"/>
  <c r="I127" i="1"/>
  <c r="M127" i="1" s="1"/>
  <c r="N127" i="1" s="1"/>
  <c r="H127" i="1"/>
  <c r="Z126" i="1"/>
  <c r="I126" i="1"/>
  <c r="M126" i="1" s="1"/>
  <c r="H126" i="1"/>
  <c r="Z125" i="1"/>
  <c r="I125" i="1"/>
  <c r="M125" i="1" s="1"/>
  <c r="H125" i="1"/>
  <c r="Z124" i="1"/>
  <c r="I124" i="1"/>
  <c r="M124" i="1" s="1"/>
  <c r="H124" i="1"/>
  <c r="Z122" i="1"/>
  <c r="I122" i="1"/>
  <c r="M122" i="1" s="1"/>
  <c r="H122" i="1"/>
  <c r="Z121" i="1"/>
  <c r="I121" i="1"/>
  <c r="M121" i="1" s="1"/>
  <c r="H121" i="1"/>
  <c r="Z120" i="1"/>
  <c r="M120" i="1"/>
  <c r="Z119" i="1"/>
  <c r="I119" i="1"/>
  <c r="M119" i="1" s="1"/>
  <c r="H119" i="1"/>
  <c r="Z118" i="1"/>
  <c r="I118" i="1"/>
  <c r="M118" i="1" s="1"/>
  <c r="H118" i="1"/>
  <c r="Z117" i="1"/>
  <c r="I117" i="1"/>
  <c r="M117" i="1" s="1"/>
  <c r="H117" i="1"/>
  <c r="Z115" i="1"/>
  <c r="M115" i="1"/>
  <c r="Z113" i="1"/>
  <c r="I113" i="1"/>
  <c r="M113" i="1" s="1"/>
  <c r="H113" i="1"/>
  <c r="Z112" i="1"/>
  <c r="I112" i="1"/>
  <c r="M112" i="1" s="1"/>
  <c r="H112" i="1"/>
  <c r="Z111" i="1"/>
  <c r="I111" i="1"/>
  <c r="M111" i="1" s="1"/>
  <c r="H111" i="1"/>
  <c r="Z110" i="1"/>
  <c r="M110" i="1"/>
  <c r="N110" i="1" s="1"/>
  <c r="X110" i="1" s="1"/>
  <c r="Z108" i="1"/>
  <c r="I108" i="1"/>
  <c r="M108" i="1" s="1"/>
  <c r="H108" i="1"/>
  <c r="Z107" i="1"/>
  <c r="I107" i="1"/>
  <c r="M107" i="1" s="1"/>
  <c r="N107" i="1" s="1"/>
  <c r="H107" i="1"/>
  <c r="Z106" i="1"/>
  <c r="I106" i="1"/>
  <c r="M106" i="1" s="1"/>
  <c r="H106" i="1"/>
  <c r="Z105" i="1"/>
  <c r="M105" i="1"/>
  <c r="Z104" i="1"/>
  <c r="I104" i="1"/>
  <c r="M104" i="1" s="1"/>
  <c r="H104" i="1"/>
  <c r="Z102" i="1"/>
  <c r="I102" i="1"/>
  <c r="M102" i="1" s="1"/>
  <c r="H102" i="1"/>
  <c r="Z101" i="1"/>
  <c r="M101" i="1"/>
  <c r="Z100" i="1"/>
  <c r="M100" i="1"/>
  <c r="N100" i="1" s="1"/>
  <c r="X100" i="1" s="1"/>
  <c r="I97" i="1"/>
  <c r="M97" i="1" s="1"/>
  <c r="N97" i="1" s="1"/>
  <c r="V97" i="1" s="1"/>
  <c r="H97" i="1"/>
  <c r="I95" i="1"/>
  <c r="M95" i="1" s="1"/>
  <c r="H95" i="1"/>
  <c r="I93" i="1"/>
  <c r="M93" i="1" s="1"/>
  <c r="N93" i="1" s="1"/>
  <c r="V93" i="1" s="1"/>
  <c r="H93" i="1"/>
  <c r="I92" i="1"/>
  <c r="M92" i="1" s="1"/>
  <c r="N92" i="1" s="1"/>
  <c r="V92" i="1" s="1"/>
  <c r="H92" i="1"/>
  <c r="I91" i="1"/>
  <c r="M91" i="1" s="1"/>
  <c r="H91" i="1"/>
  <c r="I90" i="1"/>
  <c r="M90" i="1" s="1"/>
  <c r="N90" i="1" s="1"/>
  <c r="V90" i="1" s="1"/>
  <c r="H90" i="1"/>
  <c r="M89" i="1"/>
  <c r="N89" i="1" s="1"/>
  <c r="X89" i="1" s="1"/>
  <c r="I87" i="1"/>
  <c r="M87" i="1" s="1"/>
  <c r="N87" i="1" s="1"/>
  <c r="H87" i="1"/>
  <c r="I86" i="1"/>
  <c r="M86" i="1" s="1"/>
  <c r="H86" i="1"/>
  <c r="I84" i="1"/>
  <c r="M84" i="1" s="1"/>
  <c r="H84" i="1"/>
  <c r="I82" i="1"/>
  <c r="M82" i="1" s="1"/>
  <c r="H82" i="1"/>
  <c r="M81" i="1"/>
  <c r="N81" i="1" s="1"/>
  <c r="X81" i="1" s="1"/>
  <c r="I80" i="1"/>
  <c r="M80" i="1" s="1"/>
  <c r="H80" i="1"/>
  <c r="I79" i="1"/>
  <c r="M79" i="1" s="1"/>
  <c r="N79" i="1" s="1"/>
  <c r="V79" i="1" s="1"/>
  <c r="H79" i="1"/>
  <c r="M78" i="1"/>
  <c r="N78" i="1" s="1"/>
  <c r="X78" i="1" s="1"/>
  <c r="I76" i="1"/>
  <c r="M76" i="1" s="1"/>
  <c r="N76" i="1" s="1"/>
  <c r="H76" i="1"/>
  <c r="M75" i="1"/>
  <c r="N75" i="1" s="1"/>
  <c r="X75" i="1" s="1"/>
  <c r="I73" i="1"/>
  <c r="M73" i="1" s="1"/>
  <c r="H73" i="1"/>
  <c r="I72" i="1"/>
  <c r="M72" i="1" s="1"/>
  <c r="H72" i="1"/>
  <c r="M71" i="1"/>
  <c r="N71" i="1" s="1"/>
  <c r="X71" i="1" s="1"/>
  <c r="I69" i="1"/>
  <c r="M69" i="1" s="1"/>
  <c r="H69" i="1"/>
  <c r="M68" i="1"/>
  <c r="N68" i="1" s="1"/>
  <c r="X68" i="1" s="1"/>
  <c r="I67" i="1"/>
  <c r="M67" i="1" s="1"/>
  <c r="H67" i="1"/>
  <c r="I66" i="1"/>
  <c r="M66" i="1" s="1"/>
  <c r="H66" i="1"/>
  <c r="M65" i="1"/>
  <c r="N65" i="1" s="1"/>
  <c r="X65" i="1" s="1"/>
  <c r="I63" i="1"/>
  <c r="M63" i="1" s="1"/>
  <c r="N63" i="1" s="1"/>
  <c r="V63" i="1" s="1"/>
  <c r="H63" i="1"/>
  <c r="I62" i="1"/>
  <c r="M62" i="1" s="1"/>
  <c r="H62" i="1"/>
  <c r="I61" i="1"/>
  <c r="M61" i="1" s="1"/>
  <c r="N61" i="1" s="1"/>
  <c r="H61" i="1"/>
  <c r="M59" i="1"/>
  <c r="N59" i="1" s="1"/>
  <c r="X59" i="1" s="1"/>
  <c r="M58" i="1"/>
  <c r="N58" i="1" s="1"/>
  <c r="X58" i="1" s="1"/>
  <c r="I57" i="1"/>
  <c r="M57" i="1" s="1"/>
  <c r="H57" i="1"/>
  <c r="I56" i="1"/>
  <c r="M56" i="1" s="1"/>
  <c r="N56" i="1" s="1"/>
  <c r="U56" i="1" s="1"/>
  <c r="H56" i="1"/>
  <c r="I55" i="1"/>
  <c r="H55" i="1"/>
  <c r="M54" i="1"/>
  <c r="N54" i="1" s="1"/>
  <c r="X54" i="1" s="1"/>
  <c r="M53" i="1"/>
  <c r="N53" i="1" s="1"/>
  <c r="X53" i="1" s="1"/>
  <c r="I52" i="1"/>
  <c r="M52" i="1" s="1"/>
  <c r="N52" i="1" s="1"/>
  <c r="H52" i="1"/>
  <c r="I50" i="1"/>
  <c r="M50" i="1" s="1"/>
  <c r="H50" i="1"/>
  <c r="I49" i="1"/>
  <c r="M49" i="1" s="1"/>
  <c r="H49" i="1"/>
  <c r="M48" i="1"/>
  <c r="N48" i="1" s="1"/>
  <c r="X48" i="1" s="1"/>
  <c r="I47" i="1"/>
  <c r="M47" i="1" s="1"/>
  <c r="N47" i="1" s="1"/>
  <c r="T47" i="1" s="1"/>
  <c r="H47" i="1"/>
  <c r="I46" i="1"/>
  <c r="M46" i="1" s="1"/>
  <c r="H46" i="1"/>
  <c r="I45" i="1"/>
  <c r="M45" i="1" s="1"/>
  <c r="N45" i="1" s="1"/>
  <c r="T45" i="1" s="1"/>
  <c r="H45" i="1"/>
  <c r="I43" i="1"/>
  <c r="M43" i="1" s="1"/>
  <c r="N43" i="1" s="1"/>
  <c r="T43" i="1" s="1"/>
  <c r="H43" i="1"/>
  <c r="I42" i="1"/>
  <c r="M42" i="1" s="1"/>
  <c r="H42" i="1"/>
  <c r="X41" i="1"/>
  <c r="M41" i="1"/>
  <c r="R41" i="1" s="1"/>
  <c r="X40" i="1"/>
  <c r="M40" i="1"/>
  <c r="R40" i="1" s="1"/>
  <c r="X39" i="1"/>
  <c r="M39" i="1"/>
  <c r="R39" i="1" s="1"/>
  <c r="X38" i="1"/>
  <c r="M38" i="1"/>
  <c r="R38" i="1" s="1"/>
  <c r="I37" i="1"/>
  <c r="M37" i="1" s="1"/>
  <c r="H37" i="1"/>
  <c r="M36" i="1"/>
  <c r="N36" i="1" s="1"/>
  <c r="X36" i="1" s="1"/>
  <c r="L32" i="1"/>
  <c r="I32" i="1"/>
  <c r="H32" i="1"/>
  <c r="L29" i="1"/>
  <c r="I29" i="1"/>
  <c r="H29" i="1"/>
  <c r="L28" i="1"/>
  <c r="I28" i="1"/>
  <c r="H28" i="1"/>
  <c r="L25" i="1"/>
  <c r="I25" i="1"/>
  <c r="H25" i="1"/>
  <c r="L24" i="1"/>
  <c r="I24" i="1"/>
  <c r="H24" i="1"/>
  <c r="X23" i="1"/>
  <c r="L23" i="1"/>
  <c r="I23" i="1"/>
  <c r="H23" i="1"/>
  <c r="X22" i="1"/>
  <c r="L22" i="1"/>
  <c r="J22" i="1"/>
  <c r="I22" i="1"/>
  <c r="H22" i="1"/>
  <c r="L20" i="1"/>
  <c r="M20" i="1" s="1"/>
  <c r="L19" i="1"/>
  <c r="I19" i="1"/>
  <c r="H19" i="1"/>
  <c r="X14" i="1"/>
  <c r="L14" i="1"/>
  <c r="I14" i="1"/>
  <c r="J55" i="1" l="1"/>
  <c r="M55" i="1" s="1"/>
  <c r="M28" i="1"/>
  <c r="N28" i="1" s="1"/>
  <c r="R28" i="1" s="1"/>
  <c r="M23" i="1"/>
  <c r="O23" i="1" s="1"/>
  <c r="R23" i="1" s="1"/>
  <c r="M24" i="1"/>
  <c r="O24" i="1" s="1"/>
  <c r="R24" i="1" s="1"/>
  <c r="R81" i="1"/>
  <c r="M22" i="1"/>
  <c r="O22" i="1" s="1"/>
  <c r="R22" i="1" s="1"/>
  <c r="M14" i="1"/>
  <c r="M29" i="1"/>
  <c r="N29" i="1" s="1"/>
  <c r="X29" i="1" s="1"/>
  <c r="R58" i="1"/>
  <c r="R59" i="1"/>
  <c r="R65" i="1"/>
  <c r="R75" i="1"/>
  <c r="R130" i="1"/>
  <c r="R141" i="1"/>
  <c r="R48" i="1"/>
  <c r="R68" i="1"/>
  <c r="R71" i="1"/>
  <c r="R100" i="1"/>
  <c r="R110" i="1"/>
  <c r="L1" i="1"/>
  <c r="N73" i="1"/>
  <c r="V73" i="1" s="1"/>
  <c r="X73" i="1" s="1"/>
  <c r="N86" i="1"/>
  <c r="V86" i="1" s="1"/>
  <c r="X86" i="1" s="1"/>
  <c r="N50" i="1"/>
  <c r="T50" i="1" s="1"/>
  <c r="X50" i="1" s="1"/>
  <c r="N67" i="1"/>
  <c r="V67" i="1" s="1"/>
  <c r="X67" i="1" s="1"/>
  <c r="N82" i="1"/>
  <c r="V82" i="1" s="1"/>
  <c r="X82" i="1" s="1"/>
  <c r="R63" i="1"/>
  <c r="R92" i="1"/>
  <c r="R93" i="1"/>
  <c r="R97" i="1"/>
  <c r="R43" i="1"/>
  <c r="R47" i="1"/>
  <c r="M25" i="1"/>
  <c r="O25" i="1" s="1"/>
  <c r="M19" i="1"/>
  <c r="N19" i="1" s="1"/>
  <c r="N20" i="1"/>
  <c r="R36" i="1"/>
  <c r="S37" i="1"/>
  <c r="S1" i="1" s="1"/>
  <c r="N37" i="1"/>
  <c r="X45" i="1"/>
  <c r="X56" i="1"/>
  <c r="X79" i="1"/>
  <c r="X90" i="1"/>
  <c r="N101" i="1"/>
  <c r="X101" i="1" s="1"/>
  <c r="N104" i="1"/>
  <c r="R104" i="1" s="1"/>
  <c r="N106" i="1"/>
  <c r="N108" i="1"/>
  <c r="N111" i="1"/>
  <c r="R111" i="1" s="1"/>
  <c r="N113" i="1"/>
  <c r="R113" i="1" s="1"/>
  <c r="N117" i="1"/>
  <c r="R117" i="1" s="1"/>
  <c r="N119" i="1"/>
  <c r="R119" i="1" s="1"/>
  <c r="N121" i="1"/>
  <c r="R121" i="1" s="1"/>
  <c r="N124" i="1"/>
  <c r="R124" i="1" s="1"/>
  <c r="N147" i="1"/>
  <c r="N158" i="1"/>
  <c r="N162" i="1"/>
  <c r="X162" i="1" s="1"/>
  <c r="N163" i="1"/>
  <c r="R163" i="1" s="1"/>
  <c r="N42" i="1"/>
  <c r="X43" i="1"/>
  <c r="R45" i="1"/>
  <c r="N46" i="1"/>
  <c r="X47" i="1"/>
  <c r="N49" i="1"/>
  <c r="R52" i="1"/>
  <c r="T52" i="1"/>
  <c r="X52" i="1" s="1"/>
  <c r="R53" i="1"/>
  <c r="R54" i="1"/>
  <c r="R56" i="1"/>
  <c r="N57" i="1"/>
  <c r="R61" i="1"/>
  <c r="V61" i="1"/>
  <c r="X61" i="1" s="1"/>
  <c r="N62" i="1"/>
  <c r="X63" i="1"/>
  <c r="N66" i="1"/>
  <c r="R66" i="1" s="1"/>
  <c r="N69" i="1"/>
  <c r="N72" i="1"/>
  <c r="R72" i="1" s="1"/>
  <c r="R76" i="1"/>
  <c r="V76" i="1"/>
  <c r="X76" i="1" s="1"/>
  <c r="R78" i="1"/>
  <c r="R79" i="1"/>
  <c r="N80" i="1"/>
  <c r="R80" i="1" s="1"/>
  <c r="N84" i="1"/>
  <c r="R87" i="1"/>
  <c r="V87" i="1"/>
  <c r="X87" i="1" s="1"/>
  <c r="R89" i="1"/>
  <c r="R90" i="1"/>
  <c r="N91" i="1"/>
  <c r="X92" i="1"/>
  <c r="X93" i="1"/>
  <c r="N95" i="1"/>
  <c r="X97" i="1"/>
  <c r="N102" i="1"/>
  <c r="N105" i="1"/>
  <c r="X105" i="1" s="1"/>
  <c r="V107" i="1"/>
  <c r="X107" i="1" s="1"/>
  <c r="N112" i="1"/>
  <c r="N115" i="1"/>
  <c r="N118" i="1"/>
  <c r="N120" i="1"/>
  <c r="N122" i="1"/>
  <c r="N125" i="1"/>
  <c r="N126" i="1"/>
  <c r="V127" i="1"/>
  <c r="X127" i="1" s="1"/>
  <c r="V131" i="1"/>
  <c r="X131" i="1" s="1"/>
  <c r="V133" i="1"/>
  <c r="X133" i="1" s="1"/>
  <c r="V138" i="1"/>
  <c r="X138" i="1" s="1"/>
  <c r="V142" i="1"/>
  <c r="X142" i="1" s="1"/>
  <c r="V144" i="1"/>
  <c r="X144" i="1" s="1"/>
  <c r="N149" i="1"/>
  <c r="R149" i="1" s="1"/>
  <c r="R107" i="1"/>
  <c r="N128" i="1"/>
  <c r="N132" i="1"/>
  <c r="N137" i="1"/>
  <c r="N139" i="1"/>
  <c r="N143" i="1"/>
  <c r="V146" i="1"/>
  <c r="X146" i="1" s="1"/>
  <c r="V148" i="1"/>
  <c r="X148" i="1" s="1"/>
  <c r="T151" i="1"/>
  <c r="X151" i="1" s="1"/>
  <c r="R127" i="1"/>
  <c r="X130" i="1"/>
  <c r="R131" i="1"/>
  <c r="R133" i="1"/>
  <c r="R138" i="1"/>
  <c r="X141" i="1"/>
  <c r="R142" i="1"/>
  <c r="R144" i="1"/>
  <c r="R146" i="1"/>
  <c r="R148" i="1"/>
  <c r="R151" i="1"/>
  <c r="N153" i="1"/>
  <c r="N159" i="1"/>
  <c r="R152" i="1"/>
  <c r="N156" i="1"/>
  <c r="N161" i="1"/>
  <c r="R161" i="1" s="1"/>
  <c r="N55" i="1" l="1"/>
  <c r="U55" i="1" s="1"/>
  <c r="P25" i="1"/>
  <c r="P1" i="1" s="1"/>
  <c r="X37" i="1"/>
  <c r="R29" i="1"/>
  <c r="R50" i="1"/>
  <c r="R86" i="1"/>
  <c r="R82" i="1"/>
  <c r="R73" i="1"/>
  <c r="R67" i="1"/>
  <c r="R162" i="1"/>
  <c r="R37" i="1"/>
  <c r="W159" i="1"/>
  <c r="X159" i="1" s="1"/>
  <c r="V153" i="1"/>
  <c r="X153" i="1" s="1"/>
  <c r="V143" i="1"/>
  <c r="X143" i="1" s="1"/>
  <c r="V139" i="1"/>
  <c r="X139" i="1" s="1"/>
  <c r="V137" i="1"/>
  <c r="X137" i="1" s="1"/>
  <c r="V132" i="1"/>
  <c r="X132" i="1" s="1"/>
  <c r="V128" i="1"/>
  <c r="X128" i="1" s="1"/>
  <c r="V126" i="1"/>
  <c r="X126" i="1" s="1"/>
  <c r="V125" i="1"/>
  <c r="X125" i="1" s="1"/>
  <c r="V122" i="1"/>
  <c r="X122" i="1" s="1"/>
  <c r="V120" i="1"/>
  <c r="X120" i="1" s="1"/>
  <c r="V118" i="1"/>
  <c r="X118" i="1" s="1"/>
  <c r="V115" i="1"/>
  <c r="X115" i="1" s="1"/>
  <c r="V112" i="1"/>
  <c r="X112" i="1" s="1"/>
  <c r="T102" i="1"/>
  <c r="X102" i="1" s="1"/>
  <c r="V95" i="1"/>
  <c r="X95" i="1" s="1"/>
  <c r="V91" i="1"/>
  <c r="X91" i="1" s="1"/>
  <c r="V84" i="1"/>
  <c r="X84" i="1" s="1"/>
  <c r="U57" i="1"/>
  <c r="X57" i="1" s="1"/>
  <c r="T49" i="1"/>
  <c r="X49" i="1" s="1"/>
  <c r="T46" i="1"/>
  <c r="X46" i="1" s="1"/>
  <c r="T158" i="1"/>
  <c r="X158" i="1" s="1"/>
  <c r="V147" i="1"/>
  <c r="X147" i="1" s="1"/>
  <c r="T108" i="1"/>
  <c r="X108" i="1" s="1"/>
  <c r="V106" i="1"/>
  <c r="X106" i="1" s="1"/>
  <c r="R95" i="1"/>
  <c r="R91" i="1"/>
  <c r="R57" i="1"/>
  <c r="R46" i="1"/>
  <c r="V20" i="1"/>
  <c r="X20" i="1" s="1"/>
  <c r="V19" i="1"/>
  <c r="V161" i="1"/>
  <c r="X161" i="1" s="1"/>
  <c r="W156" i="1"/>
  <c r="R159" i="1"/>
  <c r="R153" i="1"/>
  <c r="R143" i="1"/>
  <c r="R139" i="1"/>
  <c r="R137" i="1"/>
  <c r="R132" i="1"/>
  <c r="R128" i="1"/>
  <c r="V149" i="1"/>
  <c r="X149" i="1" s="1"/>
  <c r="R126" i="1"/>
  <c r="R125" i="1"/>
  <c r="R122" i="1"/>
  <c r="R120" i="1"/>
  <c r="R118" i="1"/>
  <c r="R115" i="1"/>
  <c r="R112" i="1"/>
  <c r="R105" i="1"/>
  <c r="R102" i="1"/>
  <c r="V80" i="1"/>
  <c r="X80" i="1" s="1"/>
  <c r="V72" i="1"/>
  <c r="X72" i="1" s="1"/>
  <c r="V69" i="1"/>
  <c r="X69" i="1" s="1"/>
  <c r="V66" i="1"/>
  <c r="X66" i="1" s="1"/>
  <c r="V62" i="1"/>
  <c r="X62" i="1" s="1"/>
  <c r="T42" i="1"/>
  <c r="X42" i="1" s="1"/>
  <c r="V163" i="1"/>
  <c r="X163" i="1" s="1"/>
  <c r="R158" i="1"/>
  <c r="R156" i="1"/>
  <c r="R147" i="1"/>
  <c r="V124" i="1"/>
  <c r="X124" i="1" s="1"/>
  <c r="V121" i="1"/>
  <c r="X121" i="1" s="1"/>
  <c r="V119" i="1"/>
  <c r="X119" i="1" s="1"/>
  <c r="V117" i="1"/>
  <c r="X117" i="1" s="1"/>
  <c r="T113" i="1"/>
  <c r="X113" i="1" s="1"/>
  <c r="V111" i="1"/>
  <c r="X111" i="1" s="1"/>
  <c r="R108" i="1"/>
  <c r="R106" i="1"/>
  <c r="V104" i="1"/>
  <c r="X104" i="1" s="1"/>
  <c r="R101" i="1"/>
  <c r="R84" i="1"/>
  <c r="R69" i="1"/>
  <c r="R62" i="1"/>
  <c r="R49" i="1"/>
  <c r="R42" i="1"/>
  <c r="R20" i="1"/>
  <c r="R19" i="1"/>
  <c r="V28" i="1"/>
  <c r="X28" i="1" s="1"/>
  <c r="O1" i="1"/>
  <c r="R25" i="1" l="1"/>
  <c r="X55" i="1"/>
  <c r="R55" i="1"/>
  <c r="W1" i="1"/>
  <c r="T1" i="1"/>
  <c r="X156" i="1"/>
  <c r="X19" i="1"/>
  <c r="U1" i="1"/>
  <c r="M1" i="1" l="1"/>
  <c r="N1" i="1" l="1"/>
  <c r="Y1" i="1" s="1"/>
  <c r="R1" i="1" l="1"/>
  <c r="V1" i="1" l="1"/>
  <c r="C2" i="1"/>
  <c r="I26" i="1"/>
  <c r="I154" i="1"/>
  <c r="M154" i="1" s="1"/>
  <c r="N154" i="1" l="1"/>
  <c r="R154" i="1" s="1"/>
  <c r="I165" i="1"/>
  <c r="K32" i="1" l="1"/>
  <c r="I1" i="1"/>
  <c r="M32" i="1" l="1"/>
  <c r="J165" i="1"/>
  <c r="K1" i="1"/>
  <c r="J1" i="1" l="1"/>
  <c r="K2" i="1" s="1"/>
  <c r="M165" i="1"/>
  <c r="N32" i="1"/>
  <c r="V32" i="1" s="1"/>
  <c r="X32" i="1" s="1"/>
  <c r="R32" i="1"/>
  <c r="N165" i="1" l="1"/>
  <c r="X165" i="1" s="1"/>
  <c r="R16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Elizabeth Garcia Jimenez</author>
  </authors>
  <commentList>
    <comment ref="B297" authorId="0" shapeId="0" xr:uid="{19B8FC8E-2A4D-46E8-91E2-95333BB8FA27}">
      <text>
        <r>
          <rPr>
            <b/>
            <sz val="9"/>
            <color indexed="81"/>
            <rFont val="Tahoma"/>
            <family val="2"/>
          </rPr>
          <t>Elizabeth Garcia Jimenez:</t>
        </r>
        <r>
          <rPr>
            <sz val="9"/>
            <color indexed="81"/>
            <rFont val="Tahoma"/>
            <family val="2"/>
          </rPr>
          <t xml:space="preserve">
Los balances presentados no coincide con el SIAB.</t>
        </r>
      </text>
    </comment>
    <comment ref="B355" authorId="0" shapeId="0" xr:uid="{255013AD-C15F-40A4-A2DD-8214E57CDB1B}">
      <text>
        <r>
          <rPr>
            <b/>
            <sz val="9"/>
            <color indexed="81"/>
            <rFont val="Tahoma"/>
            <family val="2"/>
          </rPr>
          <t>Elizabeth Garcia Jimenez:</t>
        </r>
        <r>
          <rPr>
            <sz val="9"/>
            <color indexed="81"/>
            <rFont val="Tahoma"/>
            <family val="2"/>
          </rPr>
          <t xml:space="preserve">
Cargar este soporte al SISACNOC, Ya que aquí no se puede visualiza.</t>
        </r>
      </text>
    </comment>
    <comment ref="G426" authorId="0" shapeId="0" xr:uid="{63C774C7-4C65-4A8E-9EEA-FA57C0C7CE45}">
      <text>
        <r>
          <rPr>
            <b/>
            <sz val="9"/>
            <color indexed="81"/>
            <rFont val="Tahoma"/>
            <family val="2"/>
          </rPr>
          <t>Elizabeth Garcia Jimenez:</t>
        </r>
        <r>
          <rPr>
            <sz val="9"/>
            <color indexed="81"/>
            <rFont val="Tahoma"/>
            <family val="2"/>
          </rPr>
          <t xml:space="preserve">
Presenta diferencias con lo que muestra el SIGEF</t>
        </r>
      </text>
    </comment>
    <comment ref="B441" authorId="0" shapeId="0" xr:uid="{A0CC62D9-AE54-4D1B-B6EF-AF07B23E1A5E}">
      <text>
        <r>
          <rPr>
            <b/>
            <sz val="9"/>
            <color indexed="81"/>
            <rFont val="Tahoma"/>
            <family val="2"/>
          </rPr>
          <t>Elizabeth Garcia Jimenez:</t>
        </r>
        <r>
          <rPr>
            <sz val="9"/>
            <color indexed="81"/>
            <rFont val="Tahoma"/>
            <family val="2"/>
          </rPr>
          <t xml:space="preserve">
donde esta ubicado este monto</t>
        </r>
      </text>
    </comment>
    <comment ref="B456" authorId="0" shapeId="0" xr:uid="{2261C55B-A991-4F10-8AA1-124662D81DB0}">
      <text>
        <r>
          <rPr>
            <b/>
            <sz val="9"/>
            <color indexed="81"/>
            <rFont val="Tahoma"/>
            <family val="2"/>
          </rPr>
          <t>Elizabeth Garcia Jimenez:</t>
        </r>
        <r>
          <rPr>
            <sz val="9"/>
            <color indexed="81"/>
            <rFont val="Tahoma"/>
            <family val="2"/>
          </rPr>
          <t xml:space="preserve">
Este balance es diferente a lo que muestra el SIGEF</t>
        </r>
      </text>
    </comment>
    <comment ref="B470" authorId="0" shapeId="0" xr:uid="{D9368096-97DE-4C56-813F-9D4FA2B20FF0}">
      <text>
        <r>
          <rPr>
            <b/>
            <sz val="9"/>
            <color indexed="81"/>
            <rFont val="Tahoma"/>
            <family val="2"/>
          </rPr>
          <t>Elizabeth Garcia Jimenez:</t>
        </r>
        <r>
          <rPr>
            <sz val="9"/>
            <color indexed="81"/>
            <rFont val="Tahoma"/>
            <family val="2"/>
          </rPr>
          <t xml:space="preserve">
Colocar la descripcion. </t>
        </r>
      </text>
    </comment>
    <comment ref="G476" authorId="0" shapeId="0" xr:uid="{D0314A9C-7EAF-4575-9FDF-255FFCBC3029}">
      <text>
        <r>
          <rPr>
            <b/>
            <sz val="9"/>
            <color indexed="81"/>
            <rFont val="Tahoma"/>
            <family val="2"/>
          </rPr>
          <t>Elizabeth Garcia Jimenez:</t>
        </r>
        <r>
          <rPr>
            <sz val="9"/>
            <color indexed="81"/>
            <rFont val="Tahoma"/>
            <family val="2"/>
          </rPr>
          <t xml:space="preserve">
cuales que compone esta cuenta.</t>
        </r>
      </text>
    </comment>
    <comment ref="B478" authorId="0" shapeId="0" xr:uid="{167B8D83-0A15-45E6-A30B-1332CD1F4DDF}">
      <text>
        <r>
          <rPr>
            <b/>
            <sz val="9"/>
            <color indexed="81"/>
            <rFont val="Tahoma"/>
            <family val="2"/>
          </rPr>
          <t>Elizabeth Garcia Jimenez:</t>
        </r>
        <r>
          <rPr>
            <sz val="9"/>
            <color indexed="81"/>
            <rFont val="Tahoma"/>
            <family val="2"/>
          </rPr>
          <t xml:space="preserve">
cuales cuentan contemplan esta partida.</t>
        </r>
      </text>
    </comment>
  </commentList>
</comments>
</file>

<file path=xl/sharedStrings.xml><?xml version="1.0" encoding="utf-8"?>
<sst xmlns="http://schemas.openxmlformats.org/spreadsheetml/2006/main" count="1093" uniqueCount="641">
  <si>
    <t>Diferencia para control debe ser cero</t>
  </si>
  <si>
    <t>Totales</t>
  </si>
  <si>
    <t>Diferencia para control</t>
  </si>
  <si>
    <t>Balanza de comprobación</t>
  </si>
  <si>
    <t>Hoja de trabajo para el estado de flujo de efectivo</t>
  </si>
  <si>
    <t>(Valores en RD$)</t>
  </si>
  <si>
    <t>Operación</t>
  </si>
  <si>
    <t xml:space="preserve">Balance al </t>
  </si>
  <si>
    <t xml:space="preserve"> |-----Eliminaciones-----|</t>
  </si>
  <si>
    <t>Variación</t>
  </si>
  <si>
    <t>Actividades</t>
  </si>
  <si>
    <t>Transfe-rencias</t>
  </si>
  <si>
    <t>Pagos a trabajadores</t>
  </si>
  <si>
    <t>Pagos por contribuciones</t>
  </si>
  <si>
    <t>Pagos a</t>
  </si>
  <si>
    <t xml:space="preserve">Otros </t>
  </si>
  <si>
    <t>Nombre de la cuenta</t>
  </si>
  <si>
    <t>Tipo de Actividad en el Flujo de Efectivo</t>
  </si>
  <si>
    <t>Descripción</t>
  </si>
  <si>
    <t>Dr</t>
  </si>
  <si>
    <t>Cr</t>
  </si>
  <si>
    <t>Dr  o  (Cr)</t>
  </si>
  <si>
    <t>Operacón</t>
  </si>
  <si>
    <t>Inversión</t>
  </si>
  <si>
    <t>Financia-miento</t>
  </si>
  <si>
    <t>Recibidas</t>
  </si>
  <si>
    <t>o beneficios a ellos</t>
  </si>
  <si>
    <t>a la seguridad social</t>
  </si>
  <si>
    <t>Proveedores</t>
  </si>
  <si>
    <t>Pagos</t>
  </si>
  <si>
    <t>ACTIVOS</t>
  </si>
  <si>
    <t>A</t>
  </si>
  <si>
    <t>B</t>
  </si>
  <si>
    <t>C</t>
  </si>
  <si>
    <t>D</t>
  </si>
  <si>
    <t>(A+B-C-D)</t>
  </si>
  <si>
    <t>Caja chica</t>
  </si>
  <si>
    <t>Efectivo y equivalente de efectivo</t>
  </si>
  <si>
    <t>Material gastable</t>
  </si>
  <si>
    <t>AOP</t>
  </si>
  <si>
    <t>Pagos anticipados</t>
  </si>
  <si>
    <t>Mobiliarios y equipos de oficina</t>
  </si>
  <si>
    <t>AINV</t>
  </si>
  <si>
    <t>Depreciación acumulada</t>
  </si>
  <si>
    <t>Intangibles</t>
  </si>
  <si>
    <t>Amortización</t>
  </si>
  <si>
    <t>PASIVOS</t>
  </si>
  <si>
    <t>Cuentas por pagar</t>
  </si>
  <si>
    <t>Retenciones y acumulaciones por pagar</t>
  </si>
  <si>
    <t>ACTIVOS NETO/PATRIMONIO</t>
  </si>
  <si>
    <t>Resultado acumulado</t>
  </si>
  <si>
    <t>Resultado del período</t>
  </si>
  <si>
    <t>Ajustes</t>
  </si>
  <si>
    <t>INGRESOS</t>
  </si>
  <si>
    <t>Ingresos</t>
  </si>
  <si>
    <t>GASTOS</t>
  </si>
  <si>
    <t>SERVICIOS PERSONALES</t>
  </si>
  <si>
    <t>REMUNERACIONES</t>
  </si>
  <si>
    <t>Sueldos fijos</t>
  </si>
  <si>
    <t>Sueldos al personal contratado y/o igualado</t>
  </si>
  <si>
    <t>Sueldo anual no. 13</t>
  </si>
  <si>
    <t>Prestaciones económicas</t>
  </si>
  <si>
    <t>Proporción de vacaciones no disfrutadas</t>
  </si>
  <si>
    <t>SOBRESUELDOS</t>
  </si>
  <si>
    <t>Compensación por horas extraordinarias</t>
  </si>
  <si>
    <t>Compensación por servicio de seguridad</t>
  </si>
  <si>
    <t>Bono por desempeño</t>
  </si>
  <si>
    <t>GRATIFICACIONES Y BONIFICACIONES</t>
  </si>
  <si>
    <t>CONTRIBUCIONES A LA SEGURIDAD SOCIAL Y RIESGO LABORAL</t>
  </si>
  <si>
    <t>Contribuciones al seguro de salud</t>
  </si>
  <si>
    <t xml:space="preserve">Contribuciones al seguro de pensiones </t>
  </si>
  <si>
    <t>Contribuciones al seguro de riesgo laboral</t>
  </si>
  <si>
    <t>SERVICIOS NO PERSONALES</t>
  </si>
  <si>
    <t>SERVICIOS BÁSICOS</t>
  </si>
  <si>
    <t>Teléfono local</t>
  </si>
  <si>
    <t>Servicio de internet y televisión por cable</t>
  </si>
  <si>
    <t>Energía eléctrica</t>
  </si>
  <si>
    <t>PUBLICIDAD, IMPRESIÓN Y ENCUADERNACIÓN</t>
  </si>
  <si>
    <t>Publicidad y propaganda</t>
  </si>
  <si>
    <t>Impresión y encuadernación</t>
  </si>
  <si>
    <t>VIÁTICOS</t>
  </si>
  <si>
    <t>Viáticos dentro del país</t>
  </si>
  <si>
    <t>TRANSPORTE Y ALMACENAJES</t>
  </si>
  <si>
    <t>Pasajes</t>
  </si>
  <si>
    <t>Peajes</t>
  </si>
  <si>
    <t>ALQUILERES Y RENTA</t>
  </si>
  <si>
    <t>Otros alquileres</t>
  </si>
  <si>
    <t>SEGUROS</t>
  </si>
  <si>
    <t>Seguro de bienes muebles</t>
  </si>
  <si>
    <t>Seguro de personas</t>
  </si>
  <si>
    <t>CONSERV., REPS. MENORES E INSTALACIONES TEMP.</t>
  </si>
  <si>
    <t>Servicios especiales de mantenimiento y reparación</t>
  </si>
  <si>
    <t>Mant. y rep. De equipo de oficina y muebles</t>
  </si>
  <si>
    <t>Mant. y rep. De equipo de comunicación</t>
  </si>
  <si>
    <t>Mant. y rep. De equipo de transporte, tracción y elevación</t>
  </si>
  <si>
    <t xml:space="preserve">OTROS SERVICIOS NO PERSONALES </t>
  </si>
  <si>
    <t>Comisiones y gastos bancarios</t>
  </si>
  <si>
    <t xml:space="preserve">Servicios sanitarios médicos y veterinarios </t>
  </si>
  <si>
    <t>Fumigación</t>
  </si>
  <si>
    <t>Festividades</t>
  </si>
  <si>
    <t>Otros servicios técnicos profesionales</t>
  </si>
  <si>
    <r>
      <t>Impuestos</t>
    </r>
    <r>
      <rPr>
        <sz val="8"/>
        <color theme="1"/>
        <rFont val="Calibri"/>
        <family val="2"/>
        <scheme val="minor"/>
      </rPr>
      <t> </t>
    </r>
  </si>
  <si>
    <t>MATERIALES Y SUMINISTROS</t>
  </si>
  <si>
    <t>ALIMENTOS Y PRODUCTOS AGROFORESTALES</t>
  </si>
  <si>
    <t>Alimentos y bebidas para personas</t>
  </si>
  <si>
    <t>Productos forestales</t>
  </si>
  <si>
    <t>TEXTILES Y VESTUARIOS</t>
  </si>
  <si>
    <t>Hilados y telas</t>
  </si>
  <si>
    <t>Acabados textiles</t>
  </si>
  <si>
    <t>Prendas de vestir</t>
  </si>
  <si>
    <t>PRODUCTOS DE PAPEL, CARTÓN E IMPRESO</t>
  </si>
  <si>
    <t>Productos de papel y cartón</t>
  </si>
  <si>
    <t>Productos de artes gráficas</t>
  </si>
  <si>
    <t>Productos medicinales para uso humano</t>
  </si>
  <si>
    <t>PRODUCTOS DE CUERO, CAUCHO Y PLÁSTICOS</t>
  </si>
  <si>
    <t>Artículos de cuero</t>
  </si>
  <si>
    <t>Artículos de caucho</t>
  </si>
  <si>
    <t>Artículos de plástico</t>
  </si>
  <si>
    <t>PRODUCTOS DE MINERALES, METÁLICOS Y NO METÁLICOS</t>
  </si>
  <si>
    <t>Productos de cemento</t>
  </si>
  <si>
    <t>Productos de yeso</t>
  </si>
  <si>
    <t>Productos de vidrio</t>
  </si>
  <si>
    <t>Productos ferrosos</t>
  </si>
  <si>
    <t>Herramientas menores</t>
  </si>
  <si>
    <t>Accesorios de metal</t>
  </si>
  <si>
    <t>Piedra, arcilla y arena</t>
  </si>
  <si>
    <t>COMBUSTIBLES, LUBRICANTES, PRODUCTOS QUÍMICOS Y CONEXOS</t>
  </si>
  <si>
    <t>Gasolina</t>
  </si>
  <si>
    <t>Gasoil</t>
  </si>
  <si>
    <t>Aceites y grasas</t>
  </si>
  <si>
    <t>Productos químicos de laboratorio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</si>
  <si>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</si>
  <si>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</si>
  <si>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</si>
  <si>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</si>
  <si>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</si>
  <si>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</si>
  <si>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Productos eléctricos y afines</t>
  </si>
  <si>
    <t xml:space="preserve">Productos y utiles veterinarios </t>
  </si>
  <si>
    <t>Otros repuestos y accesorios menores</t>
  </si>
  <si>
    <t>Productos y útiles varios</t>
  </si>
  <si>
    <t>Productos y Utiles Varios  n.i.p</t>
  </si>
  <si>
    <t>Bonos para útiles diversos</t>
  </si>
  <si>
    <t>Útiles de cocina y comedor</t>
  </si>
  <si>
    <t>TRANSFERENCIAS CORRIENTES</t>
  </si>
  <si>
    <t>Ayudas y donaciones ocacionales a hogares y personas</t>
  </si>
  <si>
    <t>Becas nacionales</t>
  </si>
  <si>
    <t>Transferencias corrientes a asociaciones sin fines de lucro</t>
  </si>
  <si>
    <t>Gasto de depreciación</t>
  </si>
  <si>
    <t>Gasto de amortización</t>
  </si>
  <si>
    <t>Pérdida por retiro</t>
  </si>
  <si>
    <t>(Ganancia) pérdida</t>
  </si>
  <si>
    <t>Beneficio (Pérdida) del periodo</t>
  </si>
  <si>
    <t xml:space="preserve"> </t>
  </si>
  <si>
    <t>Estado de Situación Financiera</t>
  </si>
  <si>
    <t>Activos</t>
  </si>
  <si>
    <t>Activos corrientes</t>
  </si>
  <si>
    <t>Total activos corrientes</t>
  </si>
  <si>
    <t>Activos no corrientes</t>
  </si>
  <si>
    <t>Total activos no corrientes</t>
  </si>
  <si>
    <t>Total activos</t>
  </si>
  <si>
    <t>Pasivos</t>
  </si>
  <si>
    <t>Pasivos corrientes</t>
  </si>
  <si>
    <t>Total pasivos corrientes</t>
  </si>
  <si>
    <t xml:space="preserve">Total pasivos </t>
  </si>
  <si>
    <t>Resultados positivos (ahorro) / negativo (desahorro)</t>
  </si>
  <si>
    <t xml:space="preserve">Resultados acumulados </t>
  </si>
  <si>
    <t>Total activos netos/patrimonio</t>
  </si>
  <si>
    <t>Total pasivos y activos netos/patrimonio</t>
  </si>
  <si>
    <t>Las notas en las páginas 7 a 20 son parte integral de estos Estados Financieros.</t>
  </si>
  <si>
    <t>Estado de Cambio de Activo / Patrimonio</t>
  </si>
  <si>
    <t>Capital Aportado</t>
  </si>
  <si>
    <t>Resultados Acumulados</t>
  </si>
  <si>
    <t>Total Activos Netos / Patrimonio</t>
  </si>
  <si>
    <t>Estado de Flujo de Efectivo</t>
  </si>
  <si>
    <t>Flujos de efectivo procedentes de actividades de operación (AOP)</t>
  </si>
  <si>
    <t>Cobros de subvenciones, transferencias, y otras asignaciones</t>
  </si>
  <si>
    <t>Pagos a los trabajadores o en beneficio de ellos</t>
  </si>
  <si>
    <t>Pagos por contribuciones a la seguridad social</t>
  </si>
  <si>
    <t xml:space="preserve">Pagos a proveedores </t>
  </si>
  <si>
    <t xml:space="preserve">Otros pagos </t>
  </si>
  <si>
    <t>Flujos de efectivo netos de las actividades de operación</t>
  </si>
  <si>
    <t xml:space="preserve">Pagos por adquisición de propiedad, planta y equipo </t>
  </si>
  <si>
    <t>Pagos por adquisición de intangibles y otros activos de largo plazo</t>
  </si>
  <si>
    <t xml:space="preserve">Flujos de efectivo netos por las actividades de inversión </t>
  </si>
  <si>
    <t xml:space="preserve">Incremento/(Disminución) neta en efectivo y equivalentes al efectivo </t>
  </si>
  <si>
    <t xml:space="preserve">Efectivo y equivalentes al efectivo al principio del período </t>
  </si>
  <si>
    <t xml:space="preserve">Efectivo y equivalentes al efectivo al final del período </t>
  </si>
  <si>
    <t>Registros no monetarios para fines de flujo de efectivo</t>
  </si>
  <si>
    <t>Gasto depreciación</t>
  </si>
  <si>
    <t>Débito</t>
  </si>
  <si>
    <t>Crédito</t>
  </si>
  <si>
    <t>Gasto amortización</t>
  </si>
  <si>
    <t>Retiros</t>
  </si>
  <si>
    <t>Pérdida por retiros de activos</t>
  </si>
  <si>
    <t>PPE</t>
  </si>
  <si>
    <t>Intangible</t>
  </si>
  <si>
    <t>PARQUE ZOOLOGICO NACIONAL</t>
  </si>
  <si>
    <t>Banco de Reservas (cuenta No. 160-300070-1)</t>
  </si>
  <si>
    <t>Banco de Reservas (cuenta No. 0102524645)</t>
  </si>
  <si>
    <t>Sigef</t>
  </si>
  <si>
    <t>Kerosen</t>
  </si>
  <si>
    <t>Gas GLP</t>
  </si>
  <si>
    <t>Lubricantes</t>
  </si>
  <si>
    <t>Alimentos para animales</t>
  </si>
  <si>
    <t>Compensacion por resultados</t>
  </si>
  <si>
    <t>Agua potable</t>
  </si>
  <si>
    <t>Recoleccion de residuos solidos</t>
  </si>
  <si>
    <t>Calzados</t>
  </si>
  <si>
    <t>Productos medicinales para uso veterinarios</t>
  </si>
  <si>
    <t>Gomas</t>
  </si>
  <si>
    <t>Flete</t>
  </si>
  <si>
    <t>Obras en proceso</t>
  </si>
  <si>
    <t>Otros Productos</t>
  </si>
  <si>
    <t xml:space="preserve">    ____________________________</t>
  </si>
  <si>
    <t xml:space="preserve">     ____________________________</t>
  </si>
  <si>
    <t xml:space="preserve">            Lic. Gregorio Reyes S.</t>
  </si>
  <si>
    <t xml:space="preserve">                     Contador</t>
  </si>
  <si>
    <t xml:space="preserve">                       ____________________________                    </t>
  </si>
  <si>
    <t xml:space="preserve">                               Dra. Patricia Toribio</t>
  </si>
  <si>
    <t xml:space="preserve">                                                ____________________________                    </t>
  </si>
  <si>
    <t xml:space="preserve">                                                       Dra. Patricia Toribio</t>
  </si>
  <si>
    <t>Capital</t>
  </si>
  <si>
    <t xml:space="preserve">Estado de Comparación de los Importes Presupuestados y Realizados </t>
  </si>
  <si>
    <t>Presupuesto sobre la Base de Efectivo</t>
  </si>
  <si>
    <t>(Clasificación de Ingresos y Gastos por Objeto)</t>
  </si>
  <si>
    <r>
      <rPr>
        <b/>
        <sz val="11"/>
        <rFont val="Times New Roman"/>
        <family val="1"/>
      </rPr>
      <t>Concepto</t>
    </r>
  </si>
  <si>
    <r>
      <rPr>
        <b/>
        <sz val="11"/>
        <rFont val="Times New Roman"/>
        <family val="1"/>
      </rPr>
      <t>Presupuesto Reformado (A)</t>
    </r>
  </si>
  <si>
    <r>
      <rPr>
        <b/>
        <sz val="11"/>
        <rFont val="Times New Roman"/>
        <family val="1"/>
      </rPr>
      <t>Presupuesto Ejecutado (B)</t>
    </r>
  </si>
  <si>
    <t>% de Variac Ejecución (C=B/A)</t>
  </si>
  <si>
    <t>Variación (D=A-B)</t>
  </si>
  <si>
    <r>
      <rPr>
        <b/>
        <sz val="11"/>
        <rFont val="Times New Roman"/>
        <family val="1"/>
      </rPr>
      <t>Ingresos totales</t>
    </r>
  </si>
  <si>
    <r>
      <rPr>
        <sz val="11"/>
        <rFont val="Times New Roman"/>
        <family val="1"/>
      </rPr>
      <t>Ingresos por contraprestación</t>
    </r>
  </si>
  <si>
    <r>
      <rPr>
        <b/>
        <sz val="11"/>
        <rFont val="Times New Roman"/>
        <family val="1"/>
      </rPr>
      <t>Gastos totales</t>
    </r>
  </si>
  <si>
    <r>
      <rPr>
        <sz val="11"/>
        <rFont val="Times New Roman"/>
        <family val="1"/>
      </rPr>
      <t>Remuneraciones y contribuciones</t>
    </r>
  </si>
  <si>
    <r>
      <rPr>
        <sz val="11"/>
        <rFont val="Times New Roman"/>
        <family val="1"/>
      </rPr>
      <t>Contratación de servicios</t>
    </r>
  </si>
  <si>
    <r>
      <rPr>
        <sz val="11"/>
        <rFont val="Times New Roman"/>
        <family val="1"/>
      </rPr>
      <t>Materiales y suministros</t>
    </r>
  </si>
  <si>
    <r>
      <rPr>
        <sz val="11"/>
        <rFont val="Times New Roman"/>
        <family val="1"/>
      </rPr>
      <t>Obras</t>
    </r>
  </si>
  <si>
    <r>
      <rPr>
        <sz val="11"/>
        <rFont val="Times New Roman"/>
        <family val="1"/>
      </rPr>
      <t>Gastos financieros</t>
    </r>
  </si>
  <si>
    <r>
      <rPr>
        <b/>
        <sz val="12"/>
        <color rgb="FF231F20"/>
        <rFont val="Times New Roman"/>
        <family val="1"/>
      </rPr>
      <t>Resultado financiero (1-2)</t>
    </r>
  </si>
  <si>
    <t xml:space="preserve">            Licda. Hilda Gonzalez.</t>
  </si>
  <si>
    <t>Enacargada Administrativa y Financiera</t>
  </si>
  <si>
    <t xml:space="preserve">      Encargada Administrativa y Financiera</t>
  </si>
  <si>
    <t xml:space="preserve">                       Licda. Hilda González</t>
  </si>
  <si>
    <t xml:space="preserve">                                  Directora General</t>
  </si>
  <si>
    <t xml:space="preserve">                                                            Directora General</t>
  </si>
  <si>
    <r>
      <t>1.</t>
    </r>
    <r>
      <rPr>
        <b/>
        <sz val="7"/>
        <color theme="1"/>
        <rFont val="Times New Roman"/>
        <family val="1"/>
      </rPr>
      <t xml:space="preserve">      </t>
    </r>
    <r>
      <rPr>
        <b/>
        <sz val="12"/>
        <color theme="1"/>
        <rFont val="Times New Roman"/>
        <family val="1"/>
      </rPr>
      <t>Propiedad planta y equipo Neto</t>
    </r>
  </si>
  <si>
    <t>Costos:</t>
  </si>
  <si>
    <t>Saldos al inicio</t>
  </si>
  <si>
    <t>Adiciones</t>
  </si>
  <si>
    <t>Saldo al final</t>
  </si>
  <si>
    <t>Depreciación acumulada:</t>
  </si>
  <si>
    <t>Cargo del período</t>
  </si>
  <si>
    <t>Mobiliarios y equipos, neto</t>
  </si>
  <si>
    <t>Servicios de capacitacion</t>
  </si>
  <si>
    <t>Otros Minerales</t>
  </si>
  <si>
    <t>Viáticos fuera del país</t>
  </si>
  <si>
    <t>utiles de cocina y comedor</t>
  </si>
  <si>
    <t>Premios Literarios, deportivos y artisticos</t>
  </si>
  <si>
    <t>otros productos quimicos</t>
  </si>
  <si>
    <t>productos y utiles de defensa y seguridad</t>
  </si>
  <si>
    <t>Sueldo personal con carácter temporal</t>
  </si>
  <si>
    <t>Licencia  de Informatica</t>
  </si>
  <si>
    <t>OTRAS CUENTAS POR PAGAR</t>
  </si>
  <si>
    <t>Mant., instalacion</t>
  </si>
  <si>
    <t>Otras contrataciones de servicios</t>
  </si>
  <si>
    <t>Saldo al 31 de diciembre de 2019</t>
  </si>
  <si>
    <t>Edificios y componentes</t>
  </si>
  <si>
    <t>Mobiliario y equipos de oficinas</t>
  </si>
  <si>
    <t>Equipos de transporte y otros</t>
  </si>
  <si>
    <t>TOTAL</t>
  </si>
  <si>
    <r>
      <t xml:space="preserve">Activo intangible </t>
    </r>
    <r>
      <rPr>
        <b/>
        <sz val="11"/>
        <color theme="1"/>
        <rFont val="Times New Roman"/>
        <family val="1"/>
      </rPr>
      <t>(Nota 11)</t>
    </r>
  </si>
  <si>
    <r>
      <t xml:space="preserve">Propiedad planta y equipo Neto </t>
    </r>
    <r>
      <rPr>
        <b/>
        <sz val="11"/>
        <color theme="1"/>
        <rFont val="Times New Roman"/>
        <family val="1"/>
      </rPr>
      <t>(Nota 10)</t>
    </r>
  </si>
  <si>
    <r>
      <t xml:space="preserve">Pagos Anticipados </t>
    </r>
    <r>
      <rPr>
        <b/>
        <sz val="11"/>
        <color theme="1"/>
        <rFont val="Times New Roman"/>
        <family val="1"/>
      </rPr>
      <t>(Nota 9)</t>
    </r>
  </si>
  <si>
    <r>
      <t>Inventarios</t>
    </r>
    <r>
      <rPr>
        <b/>
        <sz val="11"/>
        <color theme="1"/>
        <rFont val="Times New Roman"/>
        <family val="1"/>
      </rPr>
      <t xml:space="preserve"> (Nota 8)</t>
    </r>
  </si>
  <si>
    <r>
      <t xml:space="preserve">Efectivo y equivalentes de efectivo </t>
    </r>
    <r>
      <rPr>
        <b/>
        <sz val="11"/>
        <color theme="1"/>
        <rFont val="Times New Roman"/>
        <family val="1"/>
      </rPr>
      <t>(Nota 7)</t>
    </r>
  </si>
  <si>
    <t>Amortizacion por pago por adelantado</t>
  </si>
  <si>
    <t>aporte gobierno central</t>
  </si>
  <si>
    <t>Mant. Y rep. Equipo sanitario y laboratorio</t>
  </si>
  <si>
    <t>Labanderia</t>
  </si>
  <si>
    <t>.</t>
  </si>
  <si>
    <t xml:space="preserve">Sueldos, salarios y beneficios a empleados </t>
  </si>
  <si>
    <t>Subvenciones y otros pagos por transferencias</t>
  </si>
  <si>
    <t>___________________________</t>
  </si>
  <si>
    <t>Estado de Rendimiento Financiero</t>
  </si>
  <si>
    <t xml:space="preserve">                   - </t>
  </si>
  <si>
    <t>****</t>
  </si>
  <si>
    <t>Suministros y materiales para consumo</t>
  </si>
  <si>
    <t>Otros gastos</t>
  </si>
  <si>
    <t>Al 31 de Diciembre 2021 y 2020</t>
  </si>
  <si>
    <t>Del ejercicio terminado al 31 de diciembre del 2021 y 2020</t>
  </si>
  <si>
    <t>Del ejercicio terminado al 31 de diciembre 2021 y 2020</t>
  </si>
  <si>
    <t>Del ejercicio terminado al 31 de Diciembre 2021 y 2020</t>
  </si>
  <si>
    <t>Durante el Año Terminado el 31 de diciembre de 2021</t>
  </si>
  <si>
    <t>Saldo al 31 de diciembre de 2020</t>
  </si>
  <si>
    <t>Saldo al 31 de octubre de 2021</t>
  </si>
  <si>
    <t>Al 31 de diciembre de 2021 y 2020</t>
  </si>
  <si>
    <t>Mant. Instalacion electrica</t>
  </si>
  <si>
    <t>Banco de Reservas (cuenta dolares )</t>
  </si>
  <si>
    <t>El movimiento del mobiliario y equipo y depreciación acumulada al 31 de octubre de 2021</t>
  </si>
  <si>
    <t>Gasto de depreciacion y amortizacion</t>
  </si>
  <si>
    <r>
      <t>Impuestos</t>
    </r>
    <r>
      <rPr>
        <sz val="12"/>
        <color theme="1"/>
        <rFont val="Calibri"/>
        <family val="2"/>
        <scheme val="minor"/>
      </rPr>
      <t> </t>
    </r>
  </si>
  <si>
    <t>Gastos bancarios</t>
  </si>
  <si>
    <t>Total Ingresos</t>
  </si>
  <si>
    <t>Resultado del Periodo (ahorro/desahorro)</t>
  </si>
  <si>
    <t>PROD.DE MINERALES, METÁLICOS Y NO METÁLICOS</t>
  </si>
  <si>
    <t>COMBUSTIBLES, LUBR, PROD. QUÍMICOS Y CONEXOS</t>
  </si>
  <si>
    <t>TOTAL SUMINISTROS Y MAT. PARA CONSUMO</t>
  </si>
  <si>
    <r>
      <t>Cuentas por pagar a corto plazo</t>
    </r>
    <r>
      <rPr>
        <b/>
        <sz val="11"/>
        <color theme="1"/>
        <rFont val="Times New Roman"/>
        <family val="1"/>
      </rPr>
      <t xml:space="preserve"> (Nota 12)</t>
    </r>
  </si>
  <si>
    <t>Activos Netos/Patrimonio (Nota 13)</t>
  </si>
  <si>
    <r>
      <t xml:space="preserve">Ingresos por transacciones con contraprestacion </t>
    </r>
    <r>
      <rPr>
        <b/>
        <sz val="11"/>
        <color theme="1"/>
        <rFont val="Times New Roman"/>
        <family val="1"/>
      </rPr>
      <t>(Nota 14)</t>
    </r>
  </si>
  <si>
    <r>
      <t xml:space="preserve">Transferencias y donaciones </t>
    </r>
    <r>
      <rPr>
        <b/>
        <sz val="11"/>
        <color theme="1"/>
        <rFont val="Times New Roman"/>
        <family val="1"/>
      </rPr>
      <t>(Nota 15)</t>
    </r>
  </si>
  <si>
    <r>
      <t xml:space="preserve">Gastos </t>
    </r>
    <r>
      <rPr>
        <b/>
        <sz val="11"/>
        <color theme="1"/>
        <rFont val="Times New Roman"/>
        <family val="1"/>
      </rPr>
      <t>(Notas 16, 17, 18, 19, 20, 21, 22)</t>
    </r>
  </si>
  <si>
    <t xml:space="preserve">                                                                Dra. Patricia Toribio</t>
  </si>
  <si>
    <t xml:space="preserve">                                              Directora General</t>
  </si>
  <si>
    <t xml:space="preserve">                      ____________________________                    </t>
  </si>
  <si>
    <t xml:space="preserve">Encargada Administrativa y Financiera </t>
  </si>
  <si>
    <t>LIC. MANUEL MEDINA G</t>
  </si>
  <si>
    <t xml:space="preserve">LICDA. HILDA GONZALEZ </t>
  </si>
  <si>
    <t>ENC. CONTABILIDAD</t>
  </si>
  <si>
    <t>ENC. ADM Y FINANCIERA</t>
  </si>
  <si>
    <t xml:space="preserve">DRA. PATRICIA TORIBIO </t>
  </si>
  <si>
    <t xml:space="preserve">DIRECTORA GENERAL </t>
  </si>
  <si>
    <t>Caja chica  en dolares  repesentado en RD$</t>
  </si>
  <si>
    <t>Sigef para pago de libramientos</t>
  </si>
  <si>
    <t>total</t>
  </si>
  <si>
    <t xml:space="preserve">mobiliario </t>
  </si>
  <si>
    <t xml:space="preserve">total gasto </t>
  </si>
  <si>
    <t>total y mobiliario y e</t>
  </si>
  <si>
    <t>Total  Gastos</t>
  </si>
  <si>
    <t>Las notas en las páginas 7 a 22 son parte integral de estos Estados Financieros.</t>
  </si>
  <si>
    <t xml:space="preserve">ESTADO DE RENDIMIENTO FINANCIERO </t>
  </si>
  <si>
    <t xml:space="preserve"> AL 30 DE JUNIO 2022 Y 2021</t>
  </si>
  <si>
    <t>VALORES EN RD$</t>
  </si>
  <si>
    <t>Toatal Gastos</t>
  </si>
  <si>
    <t xml:space="preserve">ENC. CONTABILIDAD </t>
  </si>
  <si>
    <t xml:space="preserve">ENC.ADM Y FINANCIERO </t>
  </si>
  <si>
    <t>_____________________________</t>
  </si>
  <si>
    <r>
      <t xml:space="preserve">Gastos </t>
    </r>
    <r>
      <rPr>
        <b/>
        <sz val="11"/>
        <color theme="1"/>
        <rFont val="Times New Roman"/>
        <family val="1"/>
      </rPr>
      <t>(Notas 16, 17, 18, 19, 20, 21)</t>
    </r>
  </si>
  <si>
    <t>ESTADO DE FLUJO DE EFECTIVO</t>
  </si>
  <si>
    <t xml:space="preserve">AL 30 JUNIO 2022 Y 2021 </t>
  </si>
  <si>
    <t xml:space="preserve">Cobros de subvenciones, transferencias, y otras asignaciones,    </t>
  </si>
  <si>
    <t>Otros pagos Anterio</t>
  </si>
  <si>
    <t>Las notas en las páginas 7 a 21 son parte integral de estos Estados Financieros.</t>
  </si>
  <si>
    <t>__________________________</t>
  </si>
  <si>
    <t xml:space="preserve">LICDA. HILDA GONZALES </t>
  </si>
  <si>
    <t xml:space="preserve">ENC. ADM Y  FINANCIERA </t>
  </si>
  <si>
    <t>______________________________</t>
  </si>
  <si>
    <t xml:space="preserve">DRA. PATRICIA TORIPIO </t>
  </si>
  <si>
    <t>ESTADO DE CAMBIO DE ACTIVO / PATRIMONIO</t>
  </si>
  <si>
    <t>VALORES RD$</t>
  </si>
  <si>
    <t>Cambios en Políticas Contables</t>
  </si>
  <si>
    <t>Revaluación</t>
  </si>
  <si>
    <t xml:space="preserve">Cambio en políticas contables </t>
  </si>
  <si>
    <t>Revaluación de Propiedad, planta y equipo</t>
  </si>
  <si>
    <t>Ajuste al patrimonio</t>
  </si>
  <si>
    <t>Saldo al 30 de Junio de 2021</t>
  </si>
  <si>
    <t>Saldo al 31 de diciembre de 2021</t>
  </si>
  <si>
    <t>Efecto del gasto de depreciación de los activos revaluados</t>
  </si>
  <si>
    <t>Saldo al 30 de junio de 2020</t>
  </si>
  <si>
    <t>_________________________________</t>
  </si>
  <si>
    <t xml:space="preserve">ENC. ADM Y FINANCIERA </t>
  </si>
  <si>
    <t xml:space="preserve">DRA. PATRICIA TORIBIO PAULINO </t>
  </si>
  <si>
    <t>EJERCICIOA AL 31 DICIEMBRE  2022  Y  2021</t>
  </si>
  <si>
    <t>AL 31 DICIEMBRE 2022 Y 2021</t>
  </si>
  <si>
    <t xml:space="preserve">AL 31 DICIEMBRE 2022 Y 2021 </t>
  </si>
  <si>
    <t xml:space="preserve">PARQUE ZOOLOGICO NACIONAL </t>
  </si>
  <si>
    <t xml:space="preserve">ESTADO DE EJECUCION PRESUPUESTADO Y REALIZADO </t>
  </si>
  <si>
    <t xml:space="preserve">AL 31 DICIEMBRE 2022 </t>
  </si>
  <si>
    <t>PRESUPUESTO SOBRE LA BASE DE EFECTIVO</t>
  </si>
  <si>
    <t>(CLASIFICACION DE INGRESOS Y GASTOS POR OBJETO)</t>
  </si>
  <si>
    <t>NO.</t>
  </si>
  <si>
    <t>OTROS</t>
  </si>
  <si>
    <t>Ingresos (14, 15)</t>
  </si>
  <si>
    <t xml:space="preserve">Ingresos por transacciones con contraprestacion </t>
  </si>
  <si>
    <t xml:space="preserve">ESTADOS FINANCIEROS  </t>
  </si>
  <si>
    <t>30 DE JUNIO 2022</t>
  </si>
  <si>
    <t>Parque Zoológico Nacional</t>
  </si>
  <si>
    <t>(ZOODOM)</t>
  </si>
  <si>
    <t>Firmas a los Estados Financieros</t>
  </si>
  <si>
    <t>Del ejercicio terminado al 31 diciembre  2022</t>
  </si>
  <si>
    <t>____________________________</t>
  </si>
  <si>
    <t xml:space="preserve"> LIC. MANUEL MEDINA G</t>
  </si>
  <si>
    <t>_______________________________</t>
  </si>
  <si>
    <t xml:space="preserve"> LICDA.  HILDA GONZALEZ </t>
  </si>
  <si>
    <t xml:space="preserve"> DRA. PATRICIA TORIBIO</t>
  </si>
  <si>
    <r>
      <t xml:space="preserve">  </t>
    </r>
    <r>
      <rPr>
        <b/>
        <sz val="10"/>
        <color theme="1"/>
        <rFont val="Times New Roman"/>
        <family val="1"/>
      </rPr>
      <t>DIRECTORA GENERAL</t>
    </r>
  </si>
  <si>
    <r>
      <t>1.</t>
    </r>
    <r>
      <rPr>
        <b/>
        <sz val="7"/>
        <color theme="1"/>
        <rFont val="Times New Roman"/>
        <family val="1"/>
      </rPr>
      <t xml:space="preserve">      </t>
    </r>
    <r>
      <rPr>
        <b/>
        <sz val="12"/>
        <color theme="1"/>
        <rFont val="Times New Roman"/>
        <family val="1"/>
      </rPr>
      <t>Entidad económica</t>
    </r>
  </si>
  <si>
    <r>
      <t xml:space="preserve">El </t>
    </r>
    <r>
      <rPr>
        <b/>
        <sz val="14"/>
        <color theme="1"/>
        <rFont val="Times New Roman"/>
        <family val="1"/>
      </rPr>
      <t>Parque Zoológico Nacional</t>
    </r>
    <r>
      <rPr>
        <sz val="14"/>
        <color theme="1"/>
        <rFont val="Times New Roman"/>
        <family val="1"/>
      </rPr>
      <t xml:space="preserve"> </t>
    </r>
    <r>
      <rPr>
        <sz val="12"/>
        <color theme="1"/>
        <rFont val="Times New Roman"/>
        <family val="1"/>
      </rPr>
      <t xml:space="preserve">es una institución sin fines de Lucro cuya misión es la </t>
    </r>
  </si>
  <si>
    <t>investigación, conservación y la educación. Con la iniciativa de la conservación de la fauna y el enriquecimiento y cuidado de las especies, creado mediante la Ley 114, del 3 de enero de 1975 y mediante la Ley 78-88 designa con el Nombre de Arquitecto Manuel Valverde Podestá al parque Zoológico Nacional.</t>
  </si>
  <si>
    <r>
      <t xml:space="preserve">El </t>
    </r>
    <r>
      <rPr>
        <b/>
        <sz val="12"/>
        <color theme="1"/>
        <rFont val="Times New Roman"/>
        <family val="1"/>
      </rPr>
      <t>Parque Zoológico Nacional</t>
    </r>
    <r>
      <rPr>
        <sz val="12"/>
        <color theme="1"/>
        <rFont val="Times New Roman"/>
        <family val="1"/>
      </rPr>
      <t xml:space="preserve"> tiene su domicilio en la Avenida la Vega Real (antigua Ave. Los arroyos), Arroyo Hondo, Santo Domingo, R.D.</t>
    </r>
  </si>
  <si>
    <t xml:space="preserve">  Los principales funcionarios y encargados del ZOODOM son los siguientes:</t>
  </si>
  <si>
    <r>
      <t xml:space="preserve">Nombres </t>
    </r>
    <r>
      <rPr>
        <b/>
        <sz val="12"/>
        <color theme="1"/>
        <rFont val="Times New Roman"/>
        <family val="1"/>
      </rPr>
      <t xml:space="preserve"> </t>
    </r>
    <r>
      <rPr>
        <b/>
        <u/>
        <sz val="12"/>
        <color theme="1"/>
        <rFont val="Times New Roman"/>
        <family val="1"/>
      </rPr>
      <t>/ Cargos</t>
    </r>
  </si>
  <si>
    <t>Dra. Patricia Toribio</t>
  </si>
  <si>
    <t>Directora General</t>
  </si>
  <si>
    <t>Lic. Hilda González</t>
  </si>
  <si>
    <t>Encargada Administrativa y Financiera</t>
  </si>
  <si>
    <t>Lic. Yesenia Justo</t>
  </si>
  <si>
    <t>Encargada de Recursos Humanos</t>
  </si>
  <si>
    <t xml:space="preserve">Lic. Manuel Medina G.     </t>
  </si>
  <si>
    <t>Encargado Contabilidad y Presupuesto</t>
  </si>
  <si>
    <t>Lic. Altagracia Rodríguez</t>
  </si>
  <si>
    <t>Encargada Administrativa Fin de semana</t>
  </si>
  <si>
    <t xml:space="preserve">Lic. Marlene Rosado v.     </t>
  </si>
  <si>
    <t xml:space="preserve">Encargada de Compras  </t>
  </si>
  <si>
    <t xml:space="preserve">Lic. María I. Pérez Pérez    </t>
  </si>
  <si>
    <t>Encargada de Educación Ambiental</t>
  </si>
  <si>
    <t>Lic. Manuel Hichez</t>
  </si>
  <si>
    <t>Encargado de la Clínica Veterinaria</t>
  </si>
  <si>
    <t xml:space="preserve">Lic. Juana M. Fernández   </t>
  </si>
  <si>
    <t xml:space="preserve">Encargada de Tesorería </t>
  </si>
  <si>
    <r>
      <rPr>
        <b/>
        <sz val="7"/>
        <color theme="1"/>
        <rFont val="Times New Roman"/>
        <family val="1"/>
      </rPr>
      <t xml:space="preserve">   </t>
    </r>
    <r>
      <rPr>
        <b/>
        <sz val="12"/>
        <color theme="1"/>
        <rFont val="Times New Roman"/>
        <family val="1"/>
      </rPr>
      <t>Base de presentación</t>
    </r>
  </si>
  <si>
    <t>Los estados financieros han sido preparados de conformidad con las Normas Internacionales de Contabilidad del Sector Público (NICSP), adoptadas por la Dirección General de Contabilidad Gubernamental de la República Dominicana (DIGECOG).</t>
  </si>
  <si>
    <t>El Parque Zoológico Nacional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 (NICSP No. 24).</t>
  </si>
  <si>
    <t xml:space="preserve">El presupuesto se aprueba según la base contable de efectivo siguiendo una clasificación de pago por objeto. El presupuesto aprobado cubre el período fiscal que va desde el 1ro. de enero al 31  de diciembre 2022 y es incluido como información suplementaria en los estados financieros y sus notas. </t>
  </si>
  <si>
    <t>La emisión y aprobación final de los estados financieros fue autorizada por la directora general en fecha de julio 5 del 2022.</t>
  </si>
  <si>
    <t>     Moneda funcional y de presentación</t>
  </si>
  <si>
    <t xml:space="preserve">Los estados financieros están presentados en pesos dominicanos (RD$) que es la moneda de curso legal en la República Dominicana. </t>
  </si>
  <si>
    <t>      Uso de estimados y juicios</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</si>
  <si>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</si>
  <si>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Las estimaciones y supuestos relevantes son revisados regularmente, los efectos de estas revisiones son reconocidas prospectivamente.</t>
  </si>
  <si>
    <t>Medición de los valores razonables</t>
  </si>
  <si>
    <t>La Entidad cuenta con un marco de control establecido en relación con el cálculo de los valores razonables y tiene la responsabilidad general por la supervisión de todas las mediciones significativas de éste, incluyendo los de Nivel 3.</t>
  </si>
  <si>
    <t xml:space="preserve">Cuando se mide el valor razonable de un activo o pasivo, El Parque Zoológico utiliza, siempre que sea posible, precios cotizados en un mercado activo. </t>
  </si>
  <si>
    <t xml:space="preserve">Si el mercado para un activo o pasivo no es activo, la Entidad establecerá el valor razonable utilizando una técnica de valoración. Con ésta se busca establecer cuál sería, a la fecha de medición, el precio de una transacción realizada. </t>
  </si>
  <si>
    <t>Los valores se clasifican en niveles distintos dentro de una jerarquía como sigue:</t>
  </si>
  <si>
    <t>Nivel 1: Precios cotizados (no-ajustados) en mercados activos para activos o pasivos idénticos.</t>
  </si>
  <si>
    <t>Nivel 2: Datos diferentes de los precios cotizados incluidos en el Nivel 1, que sean observables para el activo o pasivo, ya sea directa (precios) o indirectamente (derivados de los precios).</t>
  </si>
  <si>
    <t xml:space="preserve">Nivel 3: Datos para el activo o pasivo que no se basan en datos de mercado observables (variables no observables). </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</si>
  <si>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</si>
  <si>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EL Parque Zoológico Nacional reconoce las transferencias entre los niveles de la jerarquía del valor razonable al final del período sobre el que se informa durante el que ocurrió el cambio</t>
  </si>
  <si>
    <t>2)  Base de medición</t>
  </si>
  <si>
    <t>Estos estados financieros han sido preparados sobre la base del costo histórico.</t>
  </si>
  <si>
    <t>   Resumen de políticas contables significativas</t>
  </si>
  <si>
    <t>Aquí se detalla todo lo relacionado con las principales políticas contables significativas, aplicadas consistentemente a los períodos sobre los que se informa.</t>
  </si>
  <si>
    <t xml:space="preserve"> Cuentas por Cobrar y por Pagar</t>
  </si>
  <si>
    <t>Los pasivos son reconocidos cuando se ha recibido el bien o servicio que los genera, independiente del momento en el que se realiza el pago.</t>
  </si>
  <si>
    <t>Los pasivos son dados de baja cuando los compromisos son saldados o expira el compromiso.</t>
  </si>
  <si>
    <t>3)  Mobiliarios y Equipos</t>
  </si>
  <si>
    <t>Reconocimiento y Medición</t>
  </si>
  <si>
    <t>Las partidas de mobiliarios y equipos son medidas al costo de adquisición menos la depreciación acumulada y pérdidas por deterioro.</t>
  </si>
  <si>
    <t>Si partes significativas de un elemento de mobiliarios y equipos tiene vida útil diferente, se contabiliza como elementos separados de mobiliarios y equipos.</t>
  </si>
  <si>
    <t>Cualquier ganancia o pérdida procedente de la disposición de un elemento de mobiliarios y equipos (calculada como la diferencia entre el valor obtenido de la disposición y el valor en libros del activo) se reconoce en resultados.</t>
  </si>
  <si>
    <t>Costos posteriores</t>
  </si>
  <si>
    <t xml:space="preserve">Los desembolsos posteriores se capitalizan solo si es probable que el Parque Zoológico Nacional reciba los beneficios económicos futuros asociados con los costos. Las reparaciones y mantenimientos continuos se registran como gastos en resultados cuando se incurren. </t>
  </si>
  <si>
    <t>Depreciación</t>
  </si>
  <si>
    <t>La depreciación se calcula sobre el monto depreciable, que corresponde al costo de un activo u otro monto que se sustituye por el costo menos su valor residual.</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</si>
  <si>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</si>
  <si>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Los elementos de mobiliarios y equipos se deprecian desde la fecha en la que estén instalados y listos para su uso o en el caso de activos construidos internamente, desde la fecha que el activo esté completado y en condiciones de ser usado.</t>
  </si>
  <si>
    <t>4) El estimado de vidas útiles de los mobiliarios y equipos, es como sigue:</t>
  </si>
  <si>
    <t xml:space="preserve">         Tipo de Activo</t>
  </si>
  <si>
    <t xml:space="preserve">      Vida Útil</t>
  </si>
  <si>
    <t>Mobiliarios y equipos</t>
  </si>
  <si>
    <t xml:space="preserve">      4-10</t>
  </si>
  <si>
    <t>Los métodos de depreciación, las vidas útiles y los valores residuales son revisados anualmente y se ajustan si es necesario.</t>
  </si>
  <si>
    <t>Otros activos</t>
  </si>
  <si>
    <t>Los otros activos adquiridos por El Parque Zoológico Nacional son medidos al costo menos su amortización y las pérdidas acumuladas por deterioro. Estos corresponden a licencias, programas y software.</t>
  </si>
  <si>
    <t>Desembolsos posteriores</t>
  </si>
  <si>
    <t>Los desembolsos posteriores son capitalizados solo cuando aumentan los beneficios económicos futuros incorporados en el activo específico relacionado con dichos desembolsos.</t>
  </si>
  <si>
    <t>5) Amortización</t>
  </si>
  <si>
    <t>La amortización se calcula sobre el monto depreciable, que corresponde al costo de un activo menos su valor residual.</t>
  </si>
  <si>
    <t xml:space="preserve">6) La amortización es reconocida en el resultado sobre la base del método de línea recta. </t>
  </si>
  <si>
    <t>La vida útil estimada de las licencias, programas y software abarca un período de 1 a 10 años.</t>
  </si>
  <si>
    <t>El método de amortización, la vida útil y el valor residual son revisados anualmente, si existe evidencia de algún cambio y se ajustan, si es necesario</t>
  </si>
  <si>
    <t xml:space="preserve">     Nota no. 7   Efectivo y equivalentes de efectivo </t>
  </si>
  <si>
    <t>Un detalle del efectivo y equivalentes de efectivo al 30 de junio 2022 y  2021 es como sigue:</t>
  </si>
  <si>
    <t xml:space="preserve">Banco de Reservas (cuenta No.BR9995004000)           </t>
  </si>
  <si>
    <t xml:space="preserve">Banco de Reservas (cuenta No.BR9995004001)           </t>
  </si>
  <si>
    <t>Banco de Reservas (cuenta en dólares)                                                -</t>
  </si>
  <si>
    <t>Total  Efectivo y Equivalentes del Efectivo</t>
  </si>
  <si>
    <t xml:space="preserve">Total </t>
  </si>
  <si>
    <t>Un detalle de las partidas de inventario al 31 diciembre 2022 y 2021 es como sigue:</t>
  </si>
  <si>
    <t xml:space="preserve">  </t>
  </si>
  <si>
    <t>Productos de papel, cartón e impreso</t>
  </si>
  <si>
    <t>Productos de cuero, caucho y plásticos</t>
  </si>
  <si>
    <t>Productos de minerales, metálicos y no metálicos</t>
  </si>
  <si>
    <t>Total en Inventario</t>
  </si>
  <si>
    <t xml:space="preserve">Un detalle de los pagos anticipados al 31 diciembre 2022 y  2021 es como sigue: </t>
  </si>
  <si>
    <t xml:space="preserve">Descripcion </t>
  </si>
  <si>
    <t xml:space="preserve">Seguros Inmuebles y equipos                                                                    </t>
  </si>
  <si>
    <t xml:space="preserve">Gastos de Amortización                                                                                                   </t>
  </si>
  <si>
    <t xml:space="preserve">Licencia  de informatica </t>
  </si>
  <si>
    <t xml:space="preserve">Gasto por pago anticipado </t>
  </si>
  <si>
    <t xml:space="preserve">                                         </t>
  </si>
  <si>
    <t xml:space="preserve">El movimiento del mobiliario y equipo, depreciación acumulada al 31 diciembre 2022 y  2021 es como sigue:  </t>
  </si>
  <si>
    <t>Edificios y Componentes</t>
  </si>
  <si>
    <t>Mobiliario y Equipos de Oficinas</t>
  </si>
  <si>
    <t>Equipos de Transporte y otros</t>
  </si>
  <si>
    <t xml:space="preserve">Costos de adq  (2021) </t>
  </si>
  <si>
    <t xml:space="preserve">superavit revaluacion </t>
  </si>
  <si>
    <t>retiros</t>
  </si>
  <si>
    <t>otros</t>
  </si>
  <si>
    <t xml:space="preserve">transferencias </t>
  </si>
  <si>
    <t>Dep. acum. Al inicio del periodo</t>
  </si>
  <si>
    <t xml:space="preserve">Saldo al final del Perido </t>
  </si>
  <si>
    <t>Propiedad planta y equipo neto 2022</t>
  </si>
  <si>
    <t>Activos Intangibles</t>
  </si>
  <si>
    <t xml:space="preserve">Costo de adquisición </t>
  </si>
  <si>
    <t xml:space="preserve">Amortización                                                                                           </t>
  </si>
  <si>
    <t>Saldo final periodo 2022</t>
  </si>
  <si>
    <t>Un movimiento de los activos intangibles al 31 diciembre 2022 y  2021 es como sigue:</t>
  </si>
  <si>
    <t xml:space="preserve">Saldos al inicio del año </t>
  </si>
  <si>
    <t xml:space="preserve">Adiciones                                                                              </t>
  </si>
  <si>
    <t xml:space="preserve">Retiros </t>
  </si>
  <si>
    <t xml:space="preserve">Saldos al 31 diciembre 2022 </t>
  </si>
  <si>
    <t>Un movimiento de amortización de los activos intangibles  al 31 diciembre 2022 y  2021 es como sigue:</t>
  </si>
  <si>
    <t xml:space="preserve">Descripción                                                                                        </t>
  </si>
  <si>
    <t xml:space="preserve">Saldo al inicio del año                                                            </t>
  </si>
  <si>
    <t xml:space="preserve">Adicionales                                                                                      </t>
  </si>
  <si>
    <t xml:space="preserve">Amortización del año                                                             </t>
  </si>
  <si>
    <t xml:space="preserve">Retiros                                                                                                    </t>
  </si>
  <si>
    <t xml:space="preserve">Saldo al 30 junio 2022                                                    </t>
  </si>
  <si>
    <t xml:space="preserve">Un detalle de las cuentas por pagar a corto plazo al 31 diciembre  2022 y  2021 es como sigue </t>
  </si>
  <si>
    <t>Descripción a proveedores</t>
  </si>
  <si>
    <t>Cuentas por pagar a corto plazo</t>
  </si>
  <si>
    <t xml:space="preserve">Retenciones por pagar                                                               </t>
  </si>
  <si>
    <t xml:space="preserve">Capital institucional                                                                    </t>
  </si>
  <si>
    <t>Resultados positivos (ahorro)/negativo (desahorro)</t>
  </si>
  <si>
    <t xml:space="preserve">  11, 534,011      </t>
  </si>
  <si>
    <t xml:space="preserve"> 72, 453,470     </t>
  </si>
  <si>
    <t>Resultados acumulados</t>
  </si>
  <si>
    <t xml:space="preserve">      84, 143,709     </t>
  </si>
  <si>
    <t xml:space="preserve">Meses </t>
  </si>
  <si>
    <t xml:space="preserve">enero </t>
  </si>
  <si>
    <t>febrero</t>
  </si>
  <si>
    <t>marzo</t>
  </si>
  <si>
    <t>abril</t>
  </si>
  <si>
    <t>mayo</t>
  </si>
  <si>
    <t>junio</t>
  </si>
  <si>
    <t>julio</t>
  </si>
  <si>
    <t>agosto</t>
  </si>
  <si>
    <t>septiembre</t>
  </si>
  <si>
    <t>octubre</t>
  </si>
  <si>
    <t>noviembre</t>
  </si>
  <si>
    <t>diciembre</t>
  </si>
  <si>
    <t xml:space="preserve">total </t>
  </si>
  <si>
    <t>x</t>
  </si>
  <si>
    <t>Un detalle de los ingresos por transferenciasal 31 Diciembre 2022  y  2021 es como sigue:</t>
  </si>
  <si>
    <t>Transferencias del Gobierno  (Ministerio de Medio Ambiente)</t>
  </si>
  <si>
    <t xml:space="preserve">Energía no cortable                                                          </t>
  </si>
  <si>
    <t>Total</t>
  </si>
  <si>
    <t xml:space="preserve">100, 552,027       </t>
  </si>
  <si>
    <t>Un detalle de las cuentas sueldos, salarios y beneficios a empleados al 31 diciembre 2022 y 2021 es como sigue:</t>
  </si>
  <si>
    <t xml:space="preserve">                 50, 549,060                  </t>
  </si>
  <si>
    <t xml:space="preserve">Sueldo personal con carácter temporal                               </t>
  </si>
  <si>
    <t xml:space="preserve">Sueldo anual No.13                                                        </t>
  </si>
  <si>
    <t xml:space="preserve">    4, 197,463</t>
  </si>
  <si>
    <t xml:space="preserve">Prestación Económica                                                          </t>
  </si>
  <si>
    <t xml:space="preserve">         3, 470,101      </t>
  </si>
  <si>
    <t xml:space="preserve">Compensación por horas extraordinarias                                                             </t>
  </si>
  <si>
    <t xml:space="preserve">2, 756,000       </t>
  </si>
  <si>
    <t xml:space="preserve">Compensación por Resultados                                                                    </t>
  </si>
  <si>
    <t xml:space="preserve"> 4, 423,025   </t>
  </si>
  <si>
    <t xml:space="preserve">Bono por desempeño                                                                                 </t>
  </si>
  <si>
    <t xml:space="preserve"> 2, 303,720   </t>
  </si>
  <si>
    <t xml:space="preserve">    3, 506,997</t>
  </si>
  <si>
    <t xml:space="preserve">                                                                                                      </t>
  </si>
  <si>
    <t>Un detalle de la cuenta subvenciones y otros pagos por transferencia 31 diciembre  2022 y  2021 es como sigue:</t>
  </si>
  <si>
    <t>Ayudas y donaciones ocasionales a hogares y personas</t>
  </si>
  <si>
    <t xml:space="preserve">Premios literarios, deportivos y artísticos                                            </t>
  </si>
  <si>
    <t xml:space="preserve">Becas Nacionales                                                                               </t>
  </si>
  <si>
    <t xml:space="preserve">Transferencias corrientes a instituciones sin fines de lucro                                                                                               </t>
  </si>
  <si>
    <t xml:space="preserve">Otro  pagos </t>
  </si>
  <si>
    <t>Un detalle de los gastos de suministros y materiales para consumo 31 diciembre 2022 y  2021 es como sigue:</t>
  </si>
  <si>
    <t xml:space="preserve">                                                                                 </t>
  </si>
  <si>
    <t xml:space="preserve">29, 250,946         </t>
  </si>
  <si>
    <t>PRODUCTO FARMACEUTICO</t>
  </si>
  <si>
    <t xml:space="preserve">PRODUCTO DE CUERO, CAUCHO Y </t>
  </si>
  <si>
    <t xml:space="preserve">PRODUCTOS DE MINERALES, METALICOS Y NO METALICOS </t>
  </si>
  <si>
    <t xml:space="preserve">      29, 250,946           </t>
  </si>
  <si>
    <t xml:space="preserve">publicidad impresión y encuadernacion </t>
  </si>
  <si>
    <t>Un detalle de los gastos de depreciación y amortización al 31 diciembre  de 2022 Y 2021 es como sigue:</t>
  </si>
  <si>
    <t xml:space="preserve">Edificios y componentes                                                   </t>
  </si>
  <si>
    <t xml:space="preserve">Mobiliarios y equipos de oficinas                                                                      </t>
  </si>
  <si>
    <t xml:space="preserve">Equipos de transporte y otros                                                                      </t>
  </si>
  <si>
    <t xml:space="preserve">Licencias de informática                                                                              </t>
  </si>
  <si>
    <t>Licencias informaticas</t>
  </si>
  <si>
    <t>Seguro</t>
  </si>
  <si>
    <t>Un detalle de los gastos financierosa al 30 junio 2022  Y 2021 es como sigue:</t>
  </si>
  <si>
    <t xml:space="preserve">Comisiones y gastos bancarios                                             </t>
  </si>
  <si>
    <t xml:space="preserve"> Total                                                                                       </t>
  </si>
  <si>
    <t>22. Compromisos y contingencias</t>
  </si>
  <si>
    <t>Compromisos</t>
  </si>
  <si>
    <t>Contingencias</t>
  </si>
  <si>
    <t>31 diciembre  2022  el Parque Zoológico Nacional no mantiene contingencias:</t>
  </si>
  <si>
    <t>23. Estado de Comparación de los Importes Presupuestados y Realizados</t>
  </si>
  <si>
    <t>En este estado se presenta una comparación entre los importes presupuestados y los importes realizados, para fines de presentar si la ejecución presupuestaria se realizó de conformidad a lo planificado y/o esperado.</t>
  </si>
  <si>
    <t xml:space="preserve">                                                     </t>
  </si>
  <si>
    <t>Cuenta Unica No. 5000</t>
  </si>
  <si>
    <t xml:space="preserve">Caja Chica Tesoreria </t>
  </si>
  <si>
    <t xml:space="preserve">Caja Chica Veterinaria </t>
  </si>
  <si>
    <t>Sub Cuenta 5002</t>
  </si>
  <si>
    <t xml:space="preserve">Caja Administrativo </t>
  </si>
  <si>
    <t xml:space="preserve">Detalle dE Caja Chica </t>
  </si>
  <si>
    <t xml:space="preserve">Caja Chica Especial Veterinaria </t>
  </si>
  <si>
    <t>Caja Chica Tesoreria en$US 90</t>
  </si>
  <si>
    <t>Nota  No. 8  Inventarios</t>
  </si>
  <si>
    <t xml:space="preserve">Nota  No. 9   Pagos pagados anticipados </t>
  </si>
  <si>
    <t xml:space="preserve">Total Pago Anticipado </t>
  </si>
  <si>
    <t>Nota No. 10   Propiedad, planta y equipo Neto</t>
  </si>
  <si>
    <t>Saldo al Final  del Período 2022</t>
  </si>
  <si>
    <t>Nota NO. 11 Activos intangibles</t>
  </si>
  <si>
    <t>Un detalle de los activos intangibles al 31 diciembre 2022 y  2021 es como sigue</t>
  </si>
  <si>
    <t>Nota No. 12 Cuentas por pagar a corto plazo</t>
  </si>
  <si>
    <t xml:space="preserve">Detalle de cuenta por pagar </t>
  </si>
  <si>
    <t xml:space="preserve">Total Cuentas por Pagar                                                      </t>
  </si>
  <si>
    <t>Nota No. 13 Activos Netos/Patrimonio</t>
  </si>
  <si>
    <t xml:space="preserve">Ajuste al Ajuste  </t>
  </si>
  <si>
    <t>Al 31 de diciembre 2022 y  2021 la composición de los activos netos / patrimonio del Parque Zoológico Nacional es como sigue:</t>
  </si>
  <si>
    <t>Saldo al 31 diciembre 2022</t>
  </si>
  <si>
    <t>Nota No 14. Ingresos por Venta o  Servicios al 31 diciembre 2022 y  2021</t>
  </si>
  <si>
    <t>Ingresos por ventas</t>
  </si>
  <si>
    <t xml:space="preserve">Detalle </t>
  </si>
  <si>
    <t xml:space="preserve">Mas ingresos en dolares             </t>
  </si>
  <si>
    <t xml:space="preserve">Total Ingresos </t>
  </si>
  <si>
    <t xml:space="preserve">Transferencias  de capital ( Ministerio de Medio Ambiente )                                                             </t>
  </si>
  <si>
    <t>SISMAP</t>
  </si>
  <si>
    <t>Periodo probatorio</t>
  </si>
  <si>
    <t>Nota No. 15 Transferencias</t>
  </si>
  <si>
    <t>Nota No. 16 Sueldos, salarios y beneficios a empleados</t>
  </si>
  <si>
    <t>Nota No. 17. Subvenciones y otros pagos por transferencias</t>
  </si>
  <si>
    <t xml:space="preserve">Nota No. 18 Suministros , materiales para consumo y sevicios basicos </t>
  </si>
  <si>
    <t>Alimentos y productos forestales</t>
  </si>
  <si>
    <t>Textiles y vestuarios</t>
  </si>
  <si>
    <t xml:space="preserve">Total   Suministros                                                                        </t>
  </si>
  <si>
    <t xml:space="preserve">Nota No. 19 Gastos de depreciación  </t>
  </si>
  <si>
    <t>Nota No. 20  Otros gastos.</t>
  </si>
  <si>
    <t>Servicios basicos</t>
  </si>
  <si>
    <t>Viaticos</t>
  </si>
  <si>
    <t xml:space="preserve">Transporte y almacen </t>
  </si>
  <si>
    <t>Alquileres y rentas</t>
  </si>
  <si>
    <t>Otros</t>
  </si>
  <si>
    <t xml:space="preserve">Gastos de amortizacion por pago adelantados </t>
  </si>
  <si>
    <t>Detalle gastos de amortizacion al 31 diciembre 2022 Y 2021 es como sigue:</t>
  </si>
  <si>
    <t>Nota No. 21 Gastos financieros</t>
  </si>
  <si>
    <t>Al 31 diciembre  2022 el Parque Zoológico Nacional mantiene los siguientes compromisos con entidades y personas externas:</t>
  </si>
  <si>
    <t>Transferencias  o Aporte Gobierno Central</t>
  </si>
  <si>
    <t>Transferencias corrientes</t>
  </si>
  <si>
    <t>Otros pagos</t>
  </si>
  <si>
    <t xml:space="preserve">Donaciones </t>
  </si>
  <si>
    <t xml:space="preserve">GASTOS  depreciacion y amorticacion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</si>
</sst>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00_-;\-* #,##0.00_-;_-* &quot;-&quot;??_-;_-@_-"/>
    <numFmt numFmtId="165" formatCode="[$-409]dd\-mmm\-yy;@"/>
    <numFmt numFmtId="166" formatCode="_(* #,##0_);_(* \(#,##0\);_(* &quot;-&quot;??_);_(@_)"/>
    <numFmt numFmtId="167" formatCode="_-* #,##0_-;\-* #,##0_-;_-* &quot;-&quot;??_-;_-@_-"/>
    <numFmt numFmtId="168" formatCode="###0;###0"/>
    <numFmt numFmtId="169" formatCode="###0.0;###0.0"/>
    <numFmt numFmtId="170" formatCode="_(&quot;RD$&quot;* #,##0.00_);_(&quot;RD$&quot;* \(#,##0.00\);_(&quot;RD$&quot;* &quot;-&quot;??_);_(@_)"/>
  </numFmts>
  <fonts count="83" x14ac:knownFonts="1">
    <font>
      <sz val="11"/>
      <color theme="1"/>
      <name val="Calibri"/>
      <family val="2"/>
      <scheme val="minor"/>
    </font>
    <font>
      <sz val="11"/>
      <color theme="1"/>
      <name val="Calibri"/>
      <family val="2"/>
      <scheme val="minor"/>
    </font>
    <font>
      <sz val="11"/>
      <color theme="1"/>
      <name val="Times New Roman"/>
      <family val="1"/>
    </font>
    <font>
      <sz val="11"/>
      <color theme="0"/>
      <name val="Times New Roman"/>
      <family val="1"/>
    </font>
    <font>
      <b/>
      <sz val="11"/>
      <color theme="1"/>
      <name val="Times New Roman"/>
      <family val="1"/>
    </font>
    <font>
      <b/>
      <sz val="12"/>
      <color theme="1"/>
      <name val="Times New Roman"/>
      <family val="1"/>
    </font>
    <font>
      <sz val="10"/>
      <name val="Arial"/>
      <family val="2"/>
    </font>
    <font>
      <b/>
      <sz val="11"/>
      <color theme="0"/>
      <name val="Times New Roman"/>
      <family val="1"/>
    </font>
    <font>
      <b/>
      <sz val="11"/>
      <name val="Times New Roman"/>
      <family val="1"/>
    </font>
    <font>
      <b/>
      <sz val="11"/>
      <color theme="4" tint="-0.249977111117893"/>
      <name val="Times New Roman"/>
      <family val="1"/>
    </font>
    <font>
      <b/>
      <u/>
      <sz val="11"/>
      <color theme="1"/>
      <name val="Times New Roman"/>
      <family val="1"/>
    </font>
    <font>
      <sz val="10"/>
      <color theme="1"/>
      <name val="Calibri"/>
      <family val="2"/>
      <scheme val="minor"/>
    </font>
    <font>
      <b/>
      <sz val="12"/>
      <color theme="1"/>
      <name val="Calibri"/>
      <family val="2"/>
      <scheme val="minor"/>
    </font>
    <font>
      <b/>
      <sz val="10"/>
      <color theme="1"/>
      <name val="Calibri"/>
      <family val="2"/>
      <scheme val="minor"/>
    </font>
    <font>
      <sz val="11"/>
      <color rgb="FF000000"/>
      <name val="Times New Roman"/>
      <family val="1"/>
    </font>
    <font>
      <sz val="8"/>
      <name val="Times New Roman"/>
      <family val="1"/>
    </font>
    <font>
      <sz val="11"/>
      <name val="Times New Roman"/>
      <family val="1"/>
    </font>
    <font>
      <sz val="8"/>
      <color theme="1"/>
      <name val="Calibri"/>
      <family val="2"/>
      <scheme val="minor"/>
    </font>
    <font>
      <b/>
      <sz val="10"/>
      <color theme="1"/>
      <name val="Times New Roman"/>
      <family val="1"/>
    </font>
    <font>
      <sz val="10"/>
      <name val="Times New Roman"/>
      <family val="1"/>
    </font>
    <font>
      <sz val="8"/>
      <color indexed="8"/>
      <name val="Times New Roman"/>
      <family val="1"/>
    </font>
    <font>
      <b/>
      <sz val="6"/>
      <color theme="1"/>
      <name val="Times New Roman"/>
      <family val="1"/>
    </font>
    <font>
      <b/>
      <u val="double"/>
      <sz val="11"/>
      <color theme="1"/>
      <name val="Times New Roman"/>
      <family val="1"/>
    </font>
    <font>
      <u/>
      <sz val="11"/>
      <color theme="1"/>
      <name val="Times New Roman"/>
      <family val="1"/>
    </font>
    <font>
      <sz val="11"/>
      <color rgb="FF000000"/>
      <name val="Calibri"/>
      <family val="2"/>
      <scheme val="minor"/>
    </font>
    <font>
      <sz val="11"/>
      <color theme="1" tint="4.9989318521683403E-2"/>
      <name val="Times New Roman"/>
      <family val="1"/>
    </font>
    <font>
      <sz val="12"/>
      <color theme="1"/>
      <name val="Times New Roman"/>
      <family val="1"/>
    </font>
    <font>
      <sz val="11"/>
      <color rgb="FFFF0000"/>
      <name val="Calibri"/>
      <family val="2"/>
      <scheme val="minor"/>
    </font>
    <font>
      <b/>
      <sz val="11"/>
      <color theme="1"/>
      <name val="Calibri"/>
      <family val="2"/>
      <scheme val="minor"/>
    </font>
    <font>
      <sz val="10"/>
      <color theme="1"/>
      <name val="Times New Roman"/>
      <family val="1"/>
    </font>
    <font>
      <b/>
      <sz val="11"/>
      <color rgb="FF231F20"/>
      <name val="Times New Roman"/>
      <family val="1"/>
    </font>
    <font>
      <b/>
      <sz val="11"/>
      <color rgb="FF000000"/>
      <name val="Times New Roman"/>
      <family val="1"/>
    </font>
    <font>
      <b/>
      <sz val="11"/>
      <name val="Times New Roman"/>
      <family val="1"/>
    </font>
    <font>
      <b/>
      <sz val="11"/>
      <color rgb="FF000000"/>
      <name val="Times New Roman"/>
      <family val="2"/>
    </font>
    <font>
      <sz val="11"/>
      <color rgb="FF000000"/>
      <name val="Times New Roman"/>
      <family val="2"/>
    </font>
    <font>
      <sz val="11"/>
      <name val="Times New Roman"/>
      <family val="1"/>
    </font>
    <font>
      <b/>
      <sz val="12"/>
      <name val="Times New Roman"/>
      <family val="1"/>
    </font>
    <font>
      <b/>
      <sz val="12"/>
      <color rgb="FF231F20"/>
      <name val="Times New Roman"/>
      <family val="1"/>
    </font>
    <font>
      <b/>
      <sz val="7"/>
      <color theme="1"/>
      <name val="Times New Roman"/>
      <family val="1"/>
    </font>
    <font>
      <u/>
      <sz val="12"/>
      <color rgb="FF000000"/>
      <name val="Times New Roman"/>
      <family val="1"/>
    </font>
    <font>
      <b/>
      <sz val="11"/>
      <color theme="1" tint="4.9989318521683403E-2"/>
      <name val="Times New Roman"/>
      <family val="1"/>
    </font>
    <font>
      <sz val="11"/>
      <color theme="1" tint="4.9989318521683403E-2"/>
      <name val="Calibri"/>
      <family val="2"/>
      <scheme val="minor"/>
    </font>
    <font>
      <sz val="10"/>
      <color theme="1" tint="4.9989318521683403E-2"/>
      <name val="Calibri"/>
      <family val="2"/>
      <scheme val="minor"/>
    </font>
    <font>
      <u/>
      <sz val="11"/>
      <color rgb="FF000000"/>
      <name val="Times New Roman"/>
      <family val="1"/>
    </font>
    <font>
      <b/>
      <sz val="11"/>
      <color theme="1" tint="4.9989318521683403E-2"/>
      <name val="Calibri"/>
      <family val="2"/>
      <scheme val="minor"/>
    </font>
    <font>
      <sz val="11"/>
      <color rgb="FFC00000"/>
      <name val="Times New Roman"/>
      <family val="1"/>
    </font>
    <font>
      <b/>
      <sz val="10"/>
      <color rgb="FF000000"/>
      <name val="Calibri"/>
      <family val="2"/>
    </font>
    <font>
      <b/>
      <sz val="11"/>
      <color rgb="FF000000"/>
      <name val="Calibri"/>
      <family val="2"/>
    </font>
    <font>
      <sz val="10"/>
      <color theme="1"/>
      <name val="Arial"/>
      <family val="2"/>
    </font>
    <font>
      <sz val="11"/>
      <color rgb="FFFF0000"/>
      <name val="Times New Roman"/>
      <family val="1"/>
    </font>
    <font>
      <sz val="14"/>
      <color rgb="FFFF0000"/>
      <name val="Times New Roman"/>
      <family val="1"/>
    </font>
    <font>
      <sz val="16"/>
      <color rgb="FFFF0000"/>
      <name val="Times New Roman"/>
      <family val="1"/>
    </font>
    <font>
      <sz val="9"/>
      <color rgb="FF000000"/>
      <name val="Times New Roman"/>
      <family val="1"/>
    </font>
    <font>
      <sz val="12"/>
      <color rgb="FF000000"/>
      <name val="Times New Roman"/>
      <family val="1"/>
    </font>
    <font>
      <b/>
      <sz val="8"/>
      <color rgb="FF0D0D0D"/>
      <name val="Times New Roman"/>
      <family val="1"/>
    </font>
    <font>
      <u/>
      <sz val="8"/>
      <color rgb="FF0D0D0D"/>
      <name val="Times New Roman"/>
      <family val="1"/>
    </font>
    <font>
      <sz val="8"/>
      <color rgb="FF0D0D0D"/>
      <name val="Times New Roman"/>
      <family val="1"/>
    </font>
    <font>
      <sz val="8"/>
      <color rgb="FF0D0D0D"/>
      <name val="Calibri"/>
      <family val="2"/>
    </font>
    <font>
      <b/>
      <sz val="8"/>
      <color rgb="FF0D0D0D"/>
      <name val="Calibri"/>
      <family val="2"/>
    </font>
    <font>
      <sz val="8"/>
      <color rgb="FFFF0000"/>
      <name val="Times New Roman"/>
      <family val="1"/>
    </font>
    <font>
      <sz val="8"/>
      <color theme="1" tint="4.9989318521683403E-2"/>
      <name val="Times New Roman"/>
      <family val="1"/>
    </font>
    <font>
      <b/>
      <sz val="8"/>
      <color theme="1" tint="4.9989318521683403E-2"/>
      <name val="Times New Roman"/>
      <family val="1"/>
    </font>
    <font>
      <sz val="12"/>
      <color theme="1"/>
      <name val="Calibri"/>
      <family val="2"/>
      <scheme val="minor"/>
    </font>
    <font>
      <sz val="10"/>
      <color theme="1" tint="4.9989318521683403E-2"/>
      <name val="Arial"/>
      <family val="2"/>
    </font>
    <font>
      <b/>
      <sz val="16"/>
      <color theme="1"/>
      <name val="Times New Roman"/>
      <family val="1"/>
    </font>
    <font>
      <b/>
      <sz val="16"/>
      <color rgb="FF231F20"/>
      <name val="Times New Roman"/>
      <family val="1"/>
    </font>
    <font>
      <b/>
      <sz val="16"/>
      <color rgb="FFFF0000"/>
      <name val="Times New Roman"/>
      <family val="1"/>
    </font>
    <font>
      <sz val="12"/>
      <color rgb="FF231F20"/>
      <name val="Times New Roman"/>
      <family val="1"/>
    </font>
    <font>
      <b/>
      <u/>
      <sz val="12"/>
      <color rgb="FF231F20"/>
      <name val="Times New Roman"/>
      <family val="1"/>
    </font>
    <font>
      <b/>
      <sz val="16"/>
      <color theme="1"/>
      <name val="Calibri"/>
      <family val="2"/>
      <scheme val="minor"/>
    </font>
    <font>
      <b/>
      <sz val="18"/>
      <color theme="1"/>
      <name val="Calibri"/>
      <family val="2"/>
      <scheme val="minor"/>
    </font>
    <font>
      <sz val="14"/>
      <color theme="1"/>
      <name val="Calibri"/>
      <family val="2"/>
      <scheme val="minor"/>
    </font>
    <font>
      <b/>
      <sz val="9"/>
      <color theme="1"/>
      <name val="Times New Roman"/>
      <family val="1"/>
    </font>
    <font>
      <b/>
      <sz val="14"/>
      <color theme="1"/>
      <name val="Times New Roman"/>
      <family val="1"/>
    </font>
    <font>
      <sz val="14"/>
      <color theme="1"/>
      <name val="Times New Roman"/>
      <family val="1"/>
    </font>
    <font>
      <b/>
      <u/>
      <sz val="12"/>
      <color theme="1"/>
      <name val="Times New Roman"/>
      <family val="1"/>
    </font>
    <font>
      <b/>
      <u/>
      <sz val="11"/>
      <color theme="1"/>
      <name val="Calibri"/>
      <family val="2"/>
      <scheme val="minor"/>
    </font>
    <font>
      <u/>
      <sz val="11"/>
      <color theme="1"/>
      <name val="Calibri"/>
      <family val="2"/>
      <scheme val="minor"/>
    </font>
    <font>
      <u val="singleAccounting"/>
      <sz val="11"/>
      <color theme="1"/>
      <name val="Calibri"/>
      <family val="2"/>
      <scheme val="minor"/>
    </font>
    <font>
      <sz val="9"/>
      <color indexed="81"/>
      <name val="Tahoma"/>
      <family val="2"/>
    </font>
    <font>
      <b/>
      <sz val="9"/>
      <color indexed="81"/>
      <name val="Tahoma"/>
      <family val="2"/>
    </font>
    <font>
      <b/>
      <sz val="12"/>
      <color rgb="FFFF0000"/>
      <name val="Calibri"/>
      <family val="2"/>
      <scheme val="minor"/>
    </font>
    <font>
      <b/>
      <sz val="10"/>
      <name val="Times New Roman"/>
      <family val="1"/>
    </font>
  </fonts>
  <fills count="8">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double">
        <color indexed="64"/>
      </top>
      <bottom/>
      <diagonal/>
    </border>
    <border>
      <left/>
      <right/>
      <top style="medium">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double">
        <color indexed="64"/>
      </top>
      <bottom style="double">
        <color indexed="64"/>
      </bottom>
      <diagonal/>
    </border>
  </borders>
  <cellStyleXfs count="12">
    <xf numFmtId="0" fontId="0" fillId="0" borderId="0"/>
    <xf numFmtId="164" fontId="1" fillId="0" borderId="0" applyFont="0" applyFill="0" applyBorder="0" applyAlignment="0" applyProtection="0"/>
    <xf numFmtId="43" fontId="6" fillId="0" borderId="0" applyFont="0" applyFill="0" applyBorder="0" applyAlignment="0" applyProtection="0"/>
    <xf numFmtId="0" fontId="6" fillId="0" borderId="0"/>
    <xf numFmtId="0" fontId="24" fillId="0" borderId="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applyFont="0" applyFill="0" applyBorder="0" applyAlignment="0" applyProtection="0"/>
    <xf numFmtId="170" fontId="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89">
    <xf numFmtId="0" fontId="0" fillId="0" borderId="0" xfId="0"/>
    <xf numFmtId="49" fontId="0" fillId="0" borderId="0" xfId="0" applyNumberFormat="1" applyFont="1" applyFill="1" applyAlignment="1">
      <alignment vertical="center"/>
    </xf>
    <xf numFmtId="0" fontId="3" fillId="0" borderId="0" xfId="0" applyFont="1" applyFill="1" applyAlignment="1">
      <alignment vertical="center"/>
    </xf>
    <xf numFmtId="41" fontId="2" fillId="0" borderId="0" xfId="0" applyNumberFormat="1" applyFont="1" applyFill="1" applyAlignment="1">
      <alignment vertical="center"/>
    </xf>
    <xf numFmtId="0" fontId="2" fillId="0" borderId="0" xfId="0" applyFont="1" applyFill="1" applyAlignment="1">
      <alignment vertical="center"/>
    </xf>
    <xf numFmtId="0" fontId="4" fillId="0" borderId="0" xfId="0" applyFont="1" applyFill="1" applyAlignment="1">
      <alignment horizontal="center" vertical="center"/>
    </xf>
    <xf numFmtId="41" fontId="3" fillId="0" borderId="0" xfId="0" applyNumberFormat="1" applyFont="1" applyFill="1" applyAlignment="1">
      <alignment vertical="center"/>
    </xf>
    <xf numFmtId="0" fontId="5" fillId="0" borderId="0" xfId="0" applyFont="1" applyFill="1" applyAlignment="1">
      <alignment vertical="center"/>
    </xf>
    <xf numFmtId="41" fontId="0" fillId="0" borderId="0" xfId="0" applyNumberFormat="1" applyFont="1" applyFill="1" applyAlignment="1">
      <alignment vertical="center"/>
    </xf>
    <xf numFmtId="0" fontId="9" fillId="3" borderId="0" xfId="0" applyFont="1" applyFill="1" applyAlignment="1">
      <alignment horizontal="center" vertical="center"/>
    </xf>
    <xf numFmtId="0" fontId="9" fillId="3" borderId="0" xfId="0" applyFont="1" applyFill="1" applyAlignment="1">
      <alignment vertical="center"/>
    </xf>
    <xf numFmtId="37" fontId="8" fillId="0" borderId="0" xfId="2" applyNumberFormat="1" applyFont="1" applyFill="1" applyAlignment="1">
      <alignment horizontal="center" vertical="center"/>
    </xf>
    <xf numFmtId="37" fontId="8" fillId="0" borderId="0" xfId="2" applyNumberFormat="1" applyFont="1" applyFill="1" applyAlignment="1">
      <alignment horizontal="center" vertical="center" wrapText="1"/>
    </xf>
    <xf numFmtId="0" fontId="4" fillId="0" borderId="0" xfId="0" applyFont="1" applyFill="1" applyAlignment="1">
      <alignment vertical="center"/>
    </xf>
    <xf numFmtId="1" fontId="10" fillId="0" borderId="0" xfId="0" applyNumberFormat="1" applyFont="1" applyFill="1" applyBorder="1" applyAlignment="1">
      <alignment horizontal="center" vertical="center"/>
    </xf>
    <xf numFmtId="0" fontId="4" fillId="0" borderId="0" xfId="0" applyFont="1" applyFill="1" applyAlignment="1">
      <alignment vertical="center" wrapText="1"/>
    </xf>
    <xf numFmtId="165" fontId="4" fillId="0" borderId="0" xfId="0" applyNumberFormat="1" applyFont="1" applyFill="1" applyAlignment="1">
      <alignment horizontal="center" vertical="center"/>
    </xf>
    <xf numFmtId="166" fontId="8" fillId="0" borderId="0" xfId="2" applyNumberFormat="1" applyFont="1" applyFill="1" applyAlignment="1">
      <alignment horizontal="center" vertical="center"/>
    </xf>
    <xf numFmtId="0" fontId="7" fillId="2" borderId="0" xfId="0" applyFont="1" applyFill="1" applyAlignment="1">
      <alignment vertical="center"/>
    </xf>
    <xf numFmtId="0" fontId="9" fillId="4" borderId="0" xfId="0" applyFont="1" applyFill="1" applyAlignment="1">
      <alignment horizontal="center" vertical="center"/>
    </xf>
    <xf numFmtId="0" fontId="9" fillId="4" borderId="0" xfId="0" applyFont="1" applyFill="1" applyAlignment="1">
      <alignment vertical="center"/>
    </xf>
    <xf numFmtId="0" fontId="2" fillId="0" borderId="0" xfId="0" applyFont="1" applyFill="1" applyBorder="1" applyAlignment="1">
      <alignment vertical="center"/>
    </xf>
    <xf numFmtId="41" fontId="2" fillId="0" borderId="0" xfId="0" applyNumberFormat="1" applyFont="1" applyFill="1" applyBorder="1" applyAlignment="1">
      <alignment vertical="center"/>
    </xf>
    <xf numFmtId="41" fontId="2" fillId="3" borderId="0" xfId="0" applyNumberFormat="1" applyFont="1" applyFill="1" applyAlignment="1">
      <alignment vertical="center"/>
    </xf>
    <xf numFmtId="0" fontId="0" fillId="0" borderId="0" xfId="0" applyFont="1" applyFill="1" applyAlignment="1">
      <alignment vertical="center"/>
    </xf>
    <xf numFmtId="41" fontId="11" fillId="0" borderId="0" xfId="0" applyNumberFormat="1" applyFont="1" applyFill="1" applyAlignment="1">
      <alignment vertical="center"/>
    </xf>
    <xf numFmtId="41" fontId="0" fillId="0" borderId="0" xfId="0" applyNumberFormat="1" applyFill="1" applyAlignment="1">
      <alignment vertical="center"/>
    </xf>
    <xf numFmtId="0" fontId="4" fillId="0" borderId="0" xfId="0" applyFont="1" applyFill="1" applyBorder="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0" xfId="0" applyFont="1" applyAlignment="1">
      <alignment vertical="center"/>
    </xf>
    <xf numFmtId="0" fontId="18" fillId="0" borderId="0" xfId="0" applyFont="1" applyFill="1" applyAlignment="1">
      <alignment vertical="center"/>
    </xf>
    <xf numFmtId="0" fontId="16" fillId="0" borderId="0" xfId="3" applyFont="1" applyFill="1" applyBorder="1" applyAlignment="1">
      <alignment vertical="center"/>
    </xf>
    <xf numFmtId="0" fontId="6" fillId="0" borderId="0" xfId="3" applyFill="1" applyBorder="1" applyAlignment="1">
      <alignment vertical="center"/>
    </xf>
    <xf numFmtId="0" fontId="19" fillId="0" borderId="0" xfId="3" applyFont="1" applyFill="1" applyBorder="1" applyAlignment="1">
      <alignment vertical="center"/>
    </xf>
    <xf numFmtId="1" fontId="20" fillId="0" borderId="0" xfId="0" applyNumberFormat="1" applyFont="1" applyFill="1" applyBorder="1" applyAlignment="1">
      <alignment vertical="center"/>
    </xf>
    <xf numFmtId="0" fontId="15" fillId="0" borderId="0" xfId="0" applyFont="1" applyFill="1" applyBorder="1" applyAlignment="1">
      <alignment horizontal="left" vertical="center"/>
    </xf>
    <xf numFmtId="0" fontId="16" fillId="0" borderId="0" xfId="0" applyFont="1" applyFill="1" applyBorder="1" applyAlignment="1">
      <alignment vertical="center"/>
    </xf>
    <xf numFmtId="0" fontId="2" fillId="0" borderId="0" xfId="0" applyFont="1" applyFill="1" applyAlignment="1">
      <alignment horizontal="right" vertical="center"/>
    </xf>
    <xf numFmtId="49" fontId="0" fillId="0" borderId="0" xfId="0" applyNumberFormat="1" applyAlignment="1">
      <alignment vertical="center"/>
    </xf>
    <xf numFmtId="0" fontId="21"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justify" vertical="center"/>
    </xf>
    <xf numFmtId="39" fontId="2" fillId="0" borderId="0" xfId="0" applyNumberFormat="1" applyFont="1" applyAlignment="1">
      <alignment vertical="center"/>
    </xf>
    <xf numFmtId="41" fontId="2" fillId="0" borderId="0" xfId="0" applyNumberFormat="1" applyFont="1" applyAlignment="1">
      <alignment vertical="center"/>
    </xf>
    <xf numFmtId="41" fontId="2" fillId="0" borderId="0" xfId="0" applyNumberFormat="1" applyFont="1" applyAlignment="1">
      <alignment horizontal="left" vertical="center"/>
    </xf>
    <xf numFmtId="41" fontId="2" fillId="0" borderId="1" xfId="0" applyNumberFormat="1" applyFont="1" applyBorder="1" applyAlignment="1">
      <alignment vertical="center"/>
    </xf>
    <xf numFmtId="41" fontId="2" fillId="0" borderId="0" xfId="0" applyNumberFormat="1" applyFont="1" applyBorder="1" applyAlignment="1">
      <alignment horizontal="left" vertical="center"/>
    </xf>
    <xf numFmtId="41" fontId="4" fillId="0" borderId="0" xfId="0" applyNumberFormat="1" applyFont="1" applyBorder="1" applyAlignment="1">
      <alignment vertical="center"/>
    </xf>
    <xf numFmtId="41" fontId="2" fillId="0" borderId="0" xfId="0" applyNumberFormat="1" applyFont="1" applyBorder="1" applyAlignment="1">
      <alignment vertical="center"/>
    </xf>
    <xf numFmtId="41" fontId="2" fillId="0" borderId="1" xfId="0" applyNumberFormat="1" applyFont="1" applyFill="1" applyBorder="1" applyAlignment="1">
      <alignment vertical="center"/>
    </xf>
    <xf numFmtId="41" fontId="4" fillId="0" borderId="3" xfId="0" applyNumberFormat="1" applyFont="1" applyBorder="1" applyAlignment="1">
      <alignment vertical="center"/>
    </xf>
    <xf numFmtId="41" fontId="22" fillId="0" borderId="0" xfId="0" applyNumberFormat="1" applyFont="1" applyBorder="1" applyAlignment="1">
      <alignment horizontal="left" vertical="center"/>
    </xf>
    <xf numFmtId="0" fontId="2" fillId="0" borderId="0" xfId="0" applyFont="1" applyAlignment="1">
      <alignment horizontal="left" vertical="center"/>
    </xf>
    <xf numFmtId="0" fontId="2" fillId="0" borderId="0" xfId="0" applyFont="1"/>
    <xf numFmtId="0" fontId="0" fillId="0" borderId="0" xfId="0" applyAlignment="1">
      <alignment vertical="center"/>
    </xf>
    <xf numFmtId="0" fontId="21" fillId="0" borderId="0" xfId="0" applyFont="1" applyAlignment="1">
      <alignment horizontal="left" vertical="center" indent="4"/>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41" fontId="2" fillId="0" borderId="0" xfId="0" applyNumberFormat="1" applyFont="1" applyAlignment="1"/>
    <xf numFmtId="41" fontId="2" fillId="0" borderId="0" xfId="0" applyNumberFormat="1" applyFont="1" applyAlignment="1">
      <alignment horizontal="left" vertical="center" indent="5"/>
    </xf>
    <xf numFmtId="41" fontId="2" fillId="0" borderId="1" xfId="0" applyNumberFormat="1" applyFont="1" applyBorder="1" applyAlignment="1"/>
    <xf numFmtId="41" fontId="2" fillId="0" borderId="0" xfId="0" applyNumberFormat="1" applyFont="1" applyBorder="1" applyAlignment="1"/>
    <xf numFmtId="41" fontId="2" fillId="0" borderId="0" xfId="0" applyNumberFormat="1" applyFont="1" applyBorder="1"/>
    <xf numFmtId="0" fontId="2" fillId="0" borderId="0" xfId="0" applyFont="1" applyAlignment="1">
      <alignment vertical="center" wrapText="1"/>
    </xf>
    <xf numFmtId="0" fontId="4" fillId="0" borderId="0" xfId="0" applyFont="1" applyAlignment="1">
      <alignment vertical="center"/>
    </xf>
    <xf numFmtId="41" fontId="22" fillId="0" borderId="0" xfId="0" applyNumberFormat="1" applyFont="1" applyBorder="1" applyAlignment="1">
      <alignment horizontal="left" vertical="center" indent="4"/>
    </xf>
    <xf numFmtId="41" fontId="2" fillId="0" borderId="0" xfId="0" applyNumberFormat="1" applyFont="1"/>
    <xf numFmtId="0" fontId="4" fillId="0" borderId="0" xfId="0" applyFont="1" applyAlignment="1">
      <alignment horizontal="left" vertical="top"/>
    </xf>
    <xf numFmtId="0" fontId="2" fillId="0" borderId="0" xfId="0" applyFont="1" applyAlignment="1">
      <alignment wrapText="1"/>
    </xf>
    <xf numFmtId="0" fontId="2" fillId="0" borderId="0" xfId="0" applyFont="1" applyAlignment="1"/>
    <xf numFmtId="164" fontId="2" fillId="0" borderId="0" xfId="1" applyFont="1" applyAlignment="1">
      <alignment vertical="center"/>
    </xf>
    <xf numFmtId="0" fontId="5" fillId="0" borderId="0" xfId="0" applyFont="1" applyAlignment="1">
      <alignment vertical="center"/>
    </xf>
    <xf numFmtId="0" fontId="4" fillId="0" borderId="0" xfId="0" applyFont="1"/>
    <xf numFmtId="166" fontId="16" fillId="0" borderId="0" xfId="4" applyNumberFormat="1" applyFont="1" applyFill="1" applyBorder="1"/>
    <xf numFmtId="166" fontId="8" fillId="0" borderId="4" xfId="4" applyNumberFormat="1" applyFont="1" applyFill="1" applyBorder="1"/>
    <xf numFmtId="0" fontId="14" fillId="0" borderId="0" xfId="0" applyFont="1" applyFill="1" applyAlignment="1">
      <alignment vertical="center"/>
    </xf>
    <xf numFmtId="41" fontId="25" fillId="0" borderId="0" xfId="0" applyNumberFormat="1" applyFont="1" applyFill="1" applyBorder="1" applyAlignment="1">
      <alignment vertical="center"/>
    </xf>
    <xf numFmtId="41" fontId="2" fillId="0" borderId="1" xfId="0" applyNumberFormat="1" applyFont="1" applyBorder="1" applyAlignment="1">
      <alignment horizontal="left" vertical="center"/>
    </xf>
    <xf numFmtId="41" fontId="23" fillId="0" borderId="0" xfId="0" applyNumberFormat="1" applyFont="1" applyAlignment="1">
      <alignment horizontal="left" vertical="center"/>
    </xf>
    <xf numFmtId="41" fontId="0" fillId="0" borderId="0" xfId="0" applyNumberFormat="1"/>
    <xf numFmtId="167" fontId="2" fillId="0" borderId="0" xfId="1" applyNumberFormat="1" applyFont="1" applyAlignment="1">
      <alignment vertical="center"/>
    </xf>
    <xf numFmtId="0" fontId="6" fillId="0" borderId="0" xfId="3" applyFont="1" applyFill="1" applyBorder="1" applyAlignment="1">
      <alignment vertical="center"/>
    </xf>
    <xf numFmtId="0" fontId="0" fillId="0" borderId="0" xfId="0" applyFill="1"/>
    <xf numFmtId="41" fontId="0" fillId="0" borderId="0" xfId="0" applyNumberFormat="1" applyFill="1"/>
    <xf numFmtId="0" fontId="27" fillId="0" borderId="0" xfId="0" applyFont="1" applyFill="1"/>
    <xf numFmtId="0" fontId="26" fillId="0" borderId="0" xfId="0" applyFont="1" applyAlignment="1">
      <alignment vertical="center"/>
    </xf>
    <xf numFmtId="0" fontId="29" fillId="0" borderId="0" xfId="0" applyFont="1" applyAlignment="1">
      <alignment horizontal="center" vertical="center"/>
    </xf>
    <xf numFmtId="0" fontId="28" fillId="0" borderId="0" xfId="0" applyFont="1"/>
    <xf numFmtId="0" fontId="30" fillId="0" borderId="0" xfId="0" applyFont="1" applyFill="1" applyBorder="1" applyAlignment="1">
      <alignment vertical="center"/>
    </xf>
    <xf numFmtId="0" fontId="31" fillId="0" borderId="0" xfId="0" applyFont="1" applyFill="1" applyBorder="1" applyAlignment="1">
      <alignment vertical="center"/>
    </xf>
    <xf numFmtId="0" fontId="32" fillId="0" borderId="0" xfId="0" applyFont="1" applyFill="1" applyBorder="1" applyAlignment="1">
      <alignment horizontal="center" vertical="top" wrapText="1"/>
    </xf>
    <xf numFmtId="0" fontId="8" fillId="0" borderId="0" xfId="0" applyFont="1" applyFill="1" applyBorder="1" applyAlignment="1">
      <alignment horizontal="center" vertical="top" wrapText="1"/>
    </xf>
    <xf numFmtId="168" fontId="33" fillId="0" borderId="0" xfId="0" applyNumberFormat="1" applyFont="1" applyFill="1" applyBorder="1" applyAlignment="1">
      <alignment horizontal="left" vertical="top" wrapText="1"/>
    </xf>
    <xf numFmtId="0" fontId="32" fillId="0" borderId="0" xfId="0" applyFont="1" applyFill="1" applyBorder="1" applyAlignment="1">
      <alignment horizontal="left" vertical="top" wrapText="1"/>
    </xf>
    <xf numFmtId="169" fontId="34" fillId="0" borderId="0" xfId="0" applyNumberFormat="1" applyFont="1" applyFill="1" applyBorder="1" applyAlignment="1">
      <alignment horizontal="left" vertical="top" wrapText="1"/>
    </xf>
    <xf numFmtId="0" fontId="35"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36" fillId="0" borderId="0" xfId="0" applyFont="1" applyFill="1" applyBorder="1" applyAlignment="1">
      <alignment horizontal="left" vertical="center" wrapText="1"/>
    </xf>
    <xf numFmtId="167" fontId="32" fillId="0" borderId="0" xfId="1" applyNumberFormat="1" applyFont="1" applyFill="1" applyBorder="1" applyAlignment="1">
      <alignment horizontal="center" vertical="top" wrapText="1"/>
    </xf>
    <xf numFmtId="164" fontId="32" fillId="0" borderId="0" xfId="1" applyNumberFormat="1" applyFont="1" applyFill="1" applyBorder="1" applyAlignment="1">
      <alignment horizontal="center" vertical="top" wrapText="1"/>
    </xf>
    <xf numFmtId="0" fontId="5" fillId="0" borderId="0" xfId="0" applyFont="1" applyAlignment="1">
      <alignment horizontal="left" vertical="center"/>
    </xf>
    <xf numFmtId="167" fontId="0" fillId="0" borderId="0" xfId="0" applyNumberFormat="1"/>
    <xf numFmtId="0" fontId="26" fillId="0" borderId="0" xfId="0" applyFont="1" applyAlignment="1">
      <alignment horizontal="left" vertical="center" indent="1"/>
    </xf>
    <xf numFmtId="0" fontId="4" fillId="0" borderId="0" xfId="0" applyFont="1" applyAlignment="1">
      <alignment horizontal="left" vertical="center" indent="1"/>
    </xf>
    <xf numFmtId="0" fontId="0" fillId="0" borderId="0" xfId="0" applyAlignment="1">
      <alignment vertical="center" wrapText="1"/>
    </xf>
    <xf numFmtId="0" fontId="39" fillId="0" borderId="0" xfId="0" applyFont="1" applyAlignment="1">
      <alignment vertical="center"/>
    </xf>
    <xf numFmtId="0" fontId="0" fillId="0" borderId="0" xfId="0" applyBorder="1"/>
    <xf numFmtId="41" fontId="2" fillId="0" borderId="0" xfId="0" applyNumberFormat="1" applyFont="1" applyFill="1" applyAlignment="1">
      <alignment horizontal="left" vertical="center"/>
    </xf>
    <xf numFmtId="164" fontId="0" fillId="0" borderId="0" xfId="1" applyFont="1"/>
    <xf numFmtId="41" fontId="4" fillId="0" borderId="1" xfId="0" applyNumberFormat="1" applyFont="1" applyFill="1" applyBorder="1" applyAlignment="1">
      <alignment vertical="center"/>
    </xf>
    <xf numFmtId="41" fontId="42" fillId="0" borderId="0" xfId="0" applyNumberFormat="1" applyFont="1" applyFill="1" applyAlignment="1">
      <alignment vertical="center"/>
    </xf>
    <xf numFmtId="41" fontId="25" fillId="0" borderId="0" xfId="0" applyNumberFormat="1" applyFont="1" applyAlignment="1">
      <alignment vertical="center"/>
    </xf>
    <xf numFmtId="0" fontId="0" fillId="0" borderId="0" xfId="0" applyFont="1"/>
    <xf numFmtId="0" fontId="0" fillId="0" borderId="0" xfId="0" applyFont="1" applyAlignment="1">
      <alignment vertical="center"/>
    </xf>
    <xf numFmtId="0" fontId="2" fillId="0" borderId="0" xfId="0" applyFont="1" applyAlignment="1">
      <alignment horizontal="left" vertical="center" indent="1"/>
    </xf>
    <xf numFmtId="0" fontId="14" fillId="0" borderId="0" xfId="0" applyFont="1" applyAlignment="1">
      <alignment horizontal="justify" vertical="center"/>
    </xf>
    <xf numFmtId="3" fontId="14" fillId="0" borderId="0" xfId="0" applyNumberFormat="1" applyFont="1" applyAlignment="1">
      <alignment horizontal="right" vertical="center"/>
    </xf>
    <xf numFmtId="3" fontId="0" fillId="0" borderId="0" xfId="0" applyNumberFormat="1"/>
    <xf numFmtId="0" fontId="31" fillId="0" borderId="0" xfId="0" applyFont="1" applyAlignment="1">
      <alignment horizontal="center" vertical="center"/>
    </xf>
    <xf numFmtId="0" fontId="31" fillId="0" borderId="0" xfId="0" applyFont="1" applyAlignment="1">
      <alignment horizontal="center" vertical="center" wrapText="1"/>
    </xf>
    <xf numFmtId="3" fontId="14" fillId="0" borderId="2" xfId="0" applyNumberFormat="1" applyFont="1" applyBorder="1" applyAlignment="1">
      <alignment horizontal="right" vertical="center"/>
    </xf>
    <xf numFmtId="3" fontId="0" fillId="0" borderId="2" xfId="0" applyNumberFormat="1" applyBorder="1"/>
    <xf numFmtId="3" fontId="14" fillId="0" borderId="4" xfId="0" applyNumberFormat="1" applyFont="1" applyBorder="1" applyAlignment="1">
      <alignment horizontal="right" vertical="center"/>
    </xf>
    <xf numFmtId="0" fontId="28" fillId="0" borderId="0" xfId="0" applyFont="1" applyFill="1" applyAlignment="1">
      <alignment vertical="center"/>
    </xf>
    <xf numFmtId="0" fontId="44" fillId="0" borderId="0" xfId="0" applyFont="1" applyFill="1" applyAlignment="1">
      <alignment vertical="center"/>
    </xf>
    <xf numFmtId="41" fontId="25" fillId="0" borderId="0" xfId="0" applyNumberFormat="1" applyFont="1" applyFill="1" applyAlignment="1">
      <alignment vertical="center"/>
    </xf>
    <xf numFmtId="39" fontId="4" fillId="0" borderId="0" xfId="0" applyNumberFormat="1" applyFont="1" applyFill="1" applyAlignment="1">
      <alignment vertical="center"/>
    </xf>
    <xf numFmtId="39" fontId="2" fillId="0" borderId="0" xfId="0" applyNumberFormat="1" applyFont="1" applyFill="1" applyAlignment="1">
      <alignment vertical="center"/>
    </xf>
    <xf numFmtId="41" fontId="4" fillId="0" borderId="0" xfId="0" applyNumberFormat="1" applyFont="1" applyFill="1" applyBorder="1" applyAlignment="1">
      <alignment vertical="center"/>
    </xf>
    <xf numFmtId="41" fontId="4" fillId="0" borderId="3" xfId="0" applyNumberFormat="1" applyFont="1" applyFill="1" applyBorder="1" applyAlignment="1">
      <alignment vertical="center"/>
    </xf>
    <xf numFmtId="0" fontId="10" fillId="0" borderId="0" xfId="0" applyFont="1" applyFill="1" applyAlignment="1">
      <alignment horizontal="center" vertical="center"/>
    </xf>
    <xf numFmtId="167" fontId="0" fillId="0" borderId="0" xfId="1" applyNumberFormat="1" applyFont="1"/>
    <xf numFmtId="41" fontId="2" fillId="0" borderId="0" xfId="0" applyNumberFormat="1" applyFont="1" applyAlignment="1">
      <alignment horizontal="left" vertical="center"/>
    </xf>
    <xf numFmtId="41" fontId="2" fillId="0" borderId="0" xfId="0" applyNumberFormat="1" applyFont="1" applyFill="1" applyBorder="1" applyAlignment="1">
      <alignment horizontal="left" vertical="center"/>
    </xf>
    <xf numFmtId="164" fontId="2" fillId="0" borderId="0" xfId="1" applyFont="1" applyFill="1" applyBorder="1" applyAlignment="1">
      <alignment vertical="center"/>
    </xf>
    <xf numFmtId="164" fontId="0" fillId="0" borderId="0" xfId="1" applyFont="1" applyFill="1"/>
    <xf numFmtId="39" fontId="2" fillId="0" borderId="0" xfId="0" applyNumberFormat="1" applyFont="1" applyFill="1" applyBorder="1" applyAlignment="1">
      <alignment vertical="center"/>
    </xf>
    <xf numFmtId="41" fontId="25" fillId="0" borderId="0" xfId="0" applyNumberFormat="1" applyFont="1" applyBorder="1" applyAlignment="1">
      <alignment vertical="center"/>
    </xf>
    <xf numFmtId="41" fontId="40" fillId="0" borderId="0" xfId="0" applyNumberFormat="1" applyFont="1" applyBorder="1" applyAlignment="1">
      <alignment vertical="center"/>
    </xf>
    <xf numFmtId="41" fontId="45" fillId="0" borderId="0" xfId="0" applyNumberFormat="1" applyFont="1" applyBorder="1" applyAlignment="1">
      <alignment vertical="center"/>
    </xf>
    <xf numFmtId="0" fontId="4" fillId="0" borderId="0" xfId="0" applyFont="1" applyFill="1"/>
    <xf numFmtId="0" fontId="2" fillId="0" borderId="0" xfId="0" applyFont="1" applyFill="1"/>
    <xf numFmtId="166" fontId="6" fillId="0" borderId="0" xfId="1" applyNumberFormat="1" applyFont="1" applyFill="1"/>
    <xf numFmtId="0" fontId="2" fillId="0" borderId="0" xfId="0" applyFont="1" applyFill="1" applyAlignment="1">
      <alignment horizontal="left" vertical="center"/>
    </xf>
    <xf numFmtId="167" fontId="32" fillId="0" borderId="0" xfId="1" applyNumberFormat="1" applyFont="1" applyFill="1" applyBorder="1" applyAlignment="1">
      <alignment horizontal="center" vertical="center" wrapText="1"/>
    </xf>
    <xf numFmtId="164" fontId="32" fillId="0" borderId="0" xfId="1" applyNumberFormat="1" applyFont="1" applyFill="1" applyBorder="1" applyAlignment="1">
      <alignment horizontal="center" vertical="center" wrapText="1"/>
    </xf>
    <xf numFmtId="41" fontId="2" fillId="0" borderId="1" xfId="0" applyNumberFormat="1" applyFont="1" applyFill="1" applyBorder="1" applyAlignment="1">
      <alignment horizontal="left" vertical="center"/>
    </xf>
    <xf numFmtId="0" fontId="46" fillId="0" borderId="0" xfId="0" applyFont="1" applyAlignment="1">
      <alignment vertical="center"/>
    </xf>
    <xf numFmtId="0" fontId="47" fillId="0" borderId="0" xfId="0" applyFont="1" applyAlignment="1">
      <alignment vertical="center"/>
    </xf>
    <xf numFmtId="0" fontId="14" fillId="0" borderId="0" xfId="0" applyFont="1" applyAlignment="1">
      <alignment vertical="center"/>
    </xf>
    <xf numFmtId="41" fontId="11" fillId="5" borderId="0" xfId="0" applyNumberFormat="1" applyFont="1" applyFill="1" applyAlignment="1">
      <alignment vertical="center"/>
    </xf>
    <xf numFmtId="166" fontId="6" fillId="5" borderId="0" xfId="1" applyNumberFormat="1" applyFont="1" applyFill="1"/>
    <xf numFmtId="41" fontId="2" fillId="5" borderId="0" xfId="0" applyNumberFormat="1" applyFont="1" applyFill="1" applyBorder="1" applyAlignment="1">
      <alignment vertical="center"/>
    </xf>
    <xf numFmtId="41" fontId="2" fillId="5" borderId="0" xfId="0" applyNumberFormat="1" applyFont="1" applyFill="1" applyBorder="1" applyAlignment="1">
      <alignment horizontal="center" vertical="center"/>
    </xf>
    <xf numFmtId="0" fontId="5" fillId="0" borderId="0" xfId="0" applyFont="1" applyAlignment="1">
      <alignment horizontal="justify" vertical="center"/>
    </xf>
    <xf numFmtId="166" fontId="0" fillId="0" borderId="0" xfId="0" applyNumberFormat="1"/>
    <xf numFmtId="164" fontId="14" fillId="0" borderId="0" xfId="1" applyFont="1" applyAlignment="1">
      <alignment vertical="center"/>
    </xf>
    <xf numFmtId="167" fontId="48" fillId="0" borderId="0" xfId="1" applyNumberFormat="1" applyFont="1" applyAlignment="1">
      <alignment vertical="center"/>
    </xf>
    <xf numFmtId="167" fontId="14" fillId="0" borderId="0" xfId="1" applyNumberFormat="1" applyFont="1" applyAlignment="1">
      <alignment vertical="center"/>
    </xf>
    <xf numFmtId="167" fontId="0" fillId="0" borderId="0" xfId="1" applyNumberFormat="1" applyFont="1" applyAlignment="1">
      <alignment vertical="center"/>
    </xf>
    <xf numFmtId="167" fontId="14" fillId="0" borderId="0" xfId="1" applyNumberFormat="1" applyFont="1" applyAlignment="1">
      <alignment horizontal="center" vertical="center"/>
    </xf>
    <xf numFmtId="41" fontId="49" fillId="0" borderId="0" xfId="0" applyNumberFormat="1" applyFont="1" applyFill="1" applyBorder="1" applyAlignment="1">
      <alignment vertical="center"/>
    </xf>
    <xf numFmtId="41" fontId="51" fillId="0" borderId="0" xfId="0" applyNumberFormat="1" applyFont="1" applyFill="1" applyBorder="1" applyAlignment="1">
      <alignment vertical="center"/>
    </xf>
    <xf numFmtId="43" fontId="0" fillId="0" borderId="0" xfId="0" applyNumberFormat="1"/>
    <xf numFmtId="0" fontId="2" fillId="0" borderId="0" xfId="0" applyFont="1" applyFill="1" applyBorder="1" applyAlignment="1">
      <alignment horizontal="right" vertical="center"/>
    </xf>
    <xf numFmtId="0" fontId="0" fillId="0" borderId="0" xfId="0" applyFill="1" applyBorder="1"/>
    <xf numFmtId="41" fontId="50" fillId="0" borderId="0" xfId="0" applyNumberFormat="1" applyFont="1" applyFill="1" applyBorder="1" applyAlignment="1">
      <alignment vertical="center"/>
    </xf>
    <xf numFmtId="41" fontId="0" fillId="0" borderId="0" xfId="0" applyNumberFormat="1" applyBorder="1"/>
    <xf numFmtId="0" fontId="2" fillId="0" borderId="0" xfId="0" applyFont="1" applyBorder="1" applyAlignment="1">
      <alignment vertical="center"/>
    </xf>
    <xf numFmtId="0" fontId="0" fillId="0" borderId="0" xfId="0" applyBorder="1" applyAlignment="1">
      <alignment vertical="center"/>
    </xf>
    <xf numFmtId="41" fontId="2" fillId="0" borderId="0" xfId="0" applyNumberFormat="1" applyFont="1" applyBorder="1" applyAlignment="1">
      <alignment horizontal="left" vertical="center" indent="5"/>
    </xf>
    <xf numFmtId="0" fontId="26" fillId="0" borderId="0" xfId="0" applyFont="1" applyAlignment="1">
      <alignment vertical="center" wrapText="1"/>
    </xf>
    <xf numFmtId="0" fontId="52" fillId="0" borderId="0" xfId="0" applyFont="1" applyAlignment="1">
      <alignment horizontal="right" vertical="center" wrapText="1"/>
    </xf>
    <xf numFmtId="0" fontId="0" fillId="0" borderId="8" xfId="0" applyBorder="1" applyAlignment="1">
      <alignment vertical="center"/>
    </xf>
    <xf numFmtId="0" fontId="54" fillId="0" borderId="0" xfId="0" applyFont="1" applyAlignment="1">
      <alignment horizontal="center" vertical="center"/>
    </xf>
    <xf numFmtId="0" fontId="54" fillId="0" borderId="0" xfId="0" applyFont="1" applyAlignment="1">
      <alignment horizontal="center" vertical="center" wrapText="1"/>
    </xf>
    <xf numFmtId="0" fontId="55" fillId="0" borderId="0" xfId="0" applyFont="1" applyAlignment="1">
      <alignment vertical="center"/>
    </xf>
    <xf numFmtId="0" fontId="17" fillId="0" borderId="0" xfId="0" applyFont="1" applyAlignment="1">
      <alignment vertical="center" wrapText="1"/>
    </xf>
    <xf numFmtId="0" fontId="17" fillId="0" borderId="0" xfId="0" applyFont="1"/>
    <xf numFmtId="0" fontId="56" fillId="0" borderId="0" xfId="0" applyFont="1" applyAlignment="1">
      <alignment horizontal="justify" vertical="center"/>
    </xf>
    <xf numFmtId="0" fontId="56" fillId="0" borderId="5" xfId="0" applyFont="1" applyBorder="1" applyAlignment="1">
      <alignment horizontal="right" vertical="center"/>
    </xf>
    <xf numFmtId="0" fontId="56" fillId="0" borderId="0" xfId="0" applyFont="1" applyAlignment="1">
      <alignment horizontal="right" vertical="center"/>
    </xf>
    <xf numFmtId="0" fontId="57" fillId="0" borderId="5" xfId="0" applyFont="1" applyBorder="1" applyAlignment="1">
      <alignment horizontal="right" vertical="center"/>
    </xf>
    <xf numFmtId="0" fontId="17" fillId="0" borderId="0" xfId="0" applyFont="1" applyAlignment="1">
      <alignment vertical="center"/>
    </xf>
    <xf numFmtId="0" fontId="57" fillId="0" borderId="0" xfId="0" applyFont="1" applyAlignment="1">
      <alignment vertical="center"/>
    </xf>
    <xf numFmtId="3" fontId="54" fillId="0" borderId="5" xfId="0" applyNumberFormat="1" applyFont="1" applyBorder="1" applyAlignment="1">
      <alignment horizontal="center" vertical="center"/>
    </xf>
    <xf numFmtId="3" fontId="54" fillId="0" borderId="6" xfId="0" applyNumberFormat="1" applyFont="1" applyBorder="1" applyAlignment="1">
      <alignment horizontal="center" vertical="center"/>
    </xf>
    <xf numFmtId="3" fontId="54" fillId="0" borderId="0" xfId="0" applyNumberFormat="1" applyFont="1" applyAlignment="1">
      <alignment horizontal="center" vertical="center"/>
    </xf>
    <xf numFmtId="0" fontId="54" fillId="0" borderId="5" xfId="0" applyFont="1" applyBorder="1" applyAlignment="1">
      <alignment horizontal="center" vertical="center"/>
    </xf>
    <xf numFmtId="0" fontId="60" fillId="0" borderId="0" xfId="0" applyFont="1" applyAlignment="1">
      <alignment horizontal="justify" vertical="center"/>
    </xf>
    <xf numFmtId="3" fontId="61" fillId="0" borderId="9" xfId="0" applyNumberFormat="1" applyFont="1" applyBorder="1" applyAlignment="1">
      <alignment horizontal="right" vertical="center"/>
    </xf>
    <xf numFmtId="3" fontId="61" fillId="0" borderId="3" xfId="0" applyNumberFormat="1" applyFont="1" applyBorder="1" applyAlignment="1">
      <alignment horizontal="right" vertical="center"/>
    </xf>
    <xf numFmtId="3" fontId="56" fillId="0" borderId="0" xfId="0" applyNumberFormat="1" applyFont="1" applyAlignment="1">
      <alignment horizontal="right" vertical="center"/>
    </xf>
    <xf numFmtId="3" fontId="57" fillId="0" borderId="0" xfId="0" applyNumberFormat="1" applyFont="1" applyAlignment="1">
      <alignment horizontal="right" vertical="center"/>
    </xf>
    <xf numFmtId="3" fontId="54" fillId="0" borderId="3" xfId="0" applyNumberFormat="1" applyFont="1" applyBorder="1" applyAlignment="1">
      <alignment horizontal="right" vertical="center"/>
    </xf>
    <xf numFmtId="0" fontId="54" fillId="0" borderId="7" xfId="0" applyFont="1" applyBorder="1" applyAlignment="1">
      <alignment horizontal="center" vertical="center"/>
    </xf>
    <xf numFmtId="3" fontId="54" fillId="0" borderId="6" xfId="0" applyNumberFormat="1" applyFont="1" applyBorder="1" applyAlignment="1">
      <alignment horizontal="right" vertical="center"/>
    </xf>
    <xf numFmtId="3" fontId="56" fillId="0" borderId="6" xfId="0" applyNumberFormat="1" applyFont="1" applyBorder="1" applyAlignment="1">
      <alignment horizontal="right" vertical="center"/>
    </xf>
    <xf numFmtId="0" fontId="57" fillId="0" borderId="0" xfId="0" applyFont="1" applyBorder="1" applyAlignment="1">
      <alignment vertical="center"/>
    </xf>
    <xf numFmtId="3" fontId="58" fillId="0" borderId="6" xfId="0" applyNumberFormat="1" applyFont="1" applyBorder="1" applyAlignment="1">
      <alignment horizontal="right" vertical="center"/>
    </xf>
    <xf numFmtId="0" fontId="59" fillId="0" borderId="0" xfId="0" applyFont="1" applyBorder="1" applyAlignment="1">
      <alignment horizontal="right" vertical="center" wrapText="1"/>
    </xf>
    <xf numFmtId="41" fontId="62" fillId="0" borderId="0" xfId="0" applyNumberFormat="1" applyFont="1" applyFill="1" applyAlignment="1">
      <alignment vertical="center"/>
    </xf>
    <xf numFmtId="41" fontId="26" fillId="0" borderId="0" xfId="0" applyNumberFormat="1" applyFont="1" applyFill="1" applyBorder="1" applyAlignment="1">
      <alignment vertical="center"/>
    </xf>
    <xf numFmtId="0" fontId="53" fillId="0" borderId="0" xfId="0" applyFont="1" applyFill="1" applyAlignment="1">
      <alignment vertical="center"/>
    </xf>
    <xf numFmtId="0" fontId="41" fillId="0" borderId="0" xfId="0" applyFont="1" applyFill="1"/>
    <xf numFmtId="41" fontId="41" fillId="0" borderId="0" xfId="0" applyNumberFormat="1" applyFont="1" applyFill="1" applyAlignment="1">
      <alignment vertical="center"/>
    </xf>
    <xf numFmtId="41" fontId="41" fillId="0" borderId="0" xfId="0" applyNumberFormat="1" applyFont="1" applyFill="1"/>
    <xf numFmtId="166" fontId="63" fillId="0" borderId="0" xfId="1" applyNumberFormat="1" applyFont="1" applyFill="1"/>
    <xf numFmtId="41" fontId="25" fillId="0" borderId="0" xfId="0" applyNumberFormat="1" applyFont="1" applyFill="1" applyBorder="1" applyAlignment="1">
      <alignment horizontal="center" vertical="center"/>
    </xf>
    <xf numFmtId="49" fontId="0" fillId="0" borderId="0" xfId="0" applyNumberFormat="1" applyFont="1" applyFill="1" applyBorder="1" applyAlignment="1">
      <alignment vertical="center"/>
    </xf>
    <xf numFmtId="49" fontId="0" fillId="0" borderId="0" xfId="0" applyNumberFormat="1" applyFill="1" applyBorder="1" applyAlignment="1">
      <alignment vertical="center"/>
    </xf>
    <xf numFmtId="0" fontId="15" fillId="0" borderId="0" xfId="0" applyFont="1" applyFill="1" applyBorder="1" applyAlignment="1">
      <alignment horizontal="right" vertical="center"/>
    </xf>
    <xf numFmtId="49" fontId="17" fillId="0" borderId="0" xfId="0" applyNumberFormat="1" applyFont="1" applyFill="1" applyBorder="1" applyAlignment="1">
      <alignment vertical="center"/>
    </xf>
    <xf numFmtId="0" fontId="0" fillId="0" borderId="0" xfId="0" applyFill="1" applyBorder="1" applyAlignment="1">
      <alignment vertical="center"/>
    </xf>
    <xf numFmtId="164" fontId="2" fillId="0" borderId="0" xfId="1" applyFont="1"/>
    <xf numFmtId="41" fontId="28" fillId="0" borderId="1" xfId="0" applyNumberFormat="1" applyFont="1" applyBorder="1"/>
    <xf numFmtId="41" fontId="12" fillId="0" borderId="0" xfId="0" applyNumberFormat="1" applyFont="1" applyFill="1" applyAlignment="1">
      <alignment vertical="center"/>
    </xf>
    <xf numFmtId="41" fontId="12" fillId="0" borderId="1" xfId="0" applyNumberFormat="1" applyFont="1" applyFill="1" applyBorder="1" applyAlignment="1">
      <alignment vertical="center"/>
    </xf>
    <xf numFmtId="0" fontId="5" fillId="0" borderId="0" xfId="0" applyFont="1" applyFill="1" applyAlignment="1">
      <alignment horizontal="center" vertical="center"/>
    </xf>
    <xf numFmtId="1" fontId="2" fillId="0" borderId="0" xfId="0" applyNumberFormat="1" applyFont="1" applyFill="1" applyBorder="1" applyAlignment="1">
      <alignment horizontal="center" vertical="center"/>
    </xf>
    <xf numFmtId="164" fontId="25" fillId="0" borderId="0" xfId="1" applyFont="1" applyFill="1" applyBorder="1" applyAlignment="1">
      <alignment vertical="center"/>
    </xf>
    <xf numFmtId="164" fontId="10" fillId="0" borderId="0" xfId="1" applyFont="1" applyFill="1" applyBorder="1" applyAlignment="1">
      <alignment horizontal="center" vertical="center"/>
    </xf>
    <xf numFmtId="164" fontId="16" fillId="0" borderId="0" xfId="1" applyFont="1" applyFill="1" applyBorder="1" applyAlignment="1">
      <alignment horizontal="center" vertical="center"/>
    </xf>
    <xf numFmtId="164" fontId="49" fillId="0" borderId="0" xfId="1" applyFont="1" applyFill="1" applyBorder="1" applyAlignment="1">
      <alignment vertical="center"/>
    </xf>
    <xf numFmtId="164" fontId="16" fillId="0" borderId="0" xfId="1" applyFont="1" applyFill="1" applyBorder="1" applyAlignment="1">
      <alignment vertical="center"/>
    </xf>
    <xf numFmtId="0" fontId="0" fillId="0" borderId="14" xfId="0" applyFont="1" applyFill="1" applyBorder="1" applyAlignment="1">
      <alignment horizontal="center" vertical="center"/>
    </xf>
    <xf numFmtId="164" fontId="2" fillId="0" borderId="0" xfId="1" applyFont="1" applyFill="1" applyAlignment="1">
      <alignment vertical="center"/>
    </xf>
    <xf numFmtId="164" fontId="0" fillId="0" borderId="0" xfId="1" applyFont="1" applyFill="1" applyAlignment="1">
      <alignment vertical="center"/>
    </xf>
    <xf numFmtId="0" fontId="2" fillId="6" borderId="0" xfId="0" applyFont="1" applyFill="1" applyAlignment="1">
      <alignment vertical="center"/>
    </xf>
    <xf numFmtId="164" fontId="2" fillId="6" borderId="0" xfId="1" applyFont="1" applyFill="1" applyAlignment="1">
      <alignment vertical="center"/>
    </xf>
    <xf numFmtId="43" fontId="2" fillId="0" borderId="0" xfId="0" applyNumberFormat="1" applyFont="1" applyFill="1" applyAlignment="1">
      <alignment vertical="center"/>
    </xf>
    <xf numFmtId="0" fontId="28" fillId="0" borderId="0" xfId="0" applyFont="1" applyFill="1" applyAlignment="1">
      <alignment vertical="center" wrapText="1"/>
    </xf>
    <xf numFmtId="164" fontId="25" fillId="0" borderId="14" xfId="1" applyFont="1" applyFill="1" applyBorder="1" applyAlignment="1">
      <alignment vertical="center"/>
    </xf>
    <xf numFmtId="164" fontId="4" fillId="0" borderId="1" xfId="1" applyFont="1" applyFill="1" applyBorder="1" applyAlignment="1">
      <alignment vertical="center"/>
    </xf>
    <xf numFmtId="164" fontId="0" fillId="0" borderId="1" xfId="1" applyFont="1" applyFill="1" applyBorder="1"/>
    <xf numFmtId="164" fontId="25" fillId="0" borderId="0" xfId="1" applyFont="1" applyFill="1" applyAlignment="1">
      <alignment vertical="center"/>
    </xf>
    <xf numFmtId="164" fontId="2" fillId="0" borderId="1" xfId="1" applyFont="1" applyFill="1" applyBorder="1" applyAlignment="1">
      <alignment vertical="center"/>
    </xf>
    <xf numFmtId="164" fontId="4" fillId="0" borderId="3" xfId="1" applyFont="1" applyFill="1" applyBorder="1" applyAlignment="1">
      <alignment vertical="center"/>
    </xf>
    <xf numFmtId="164" fontId="0" fillId="0" borderId="14" xfId="1" applyFont="1" applyFill="1" applyBorder="1" applyAlignment="1">
      <alignment vertical="center"/>
    </xf>
    <xf numFmtId="164" fontId="40" fillId="0" borderId="3" xfId="1" applyFont="1" applyFill="1" applyBorder="1" applyAlignment="1">
      <alignment vertical="center"/>
    </xf>
    <xf numFmtId="0" fontId="18" fillId="0" borderId="0" xfId="0" applyFont="1" applyAlignment="1">
      <alignment horizontal="center" vertical="center"/>
    </xf>
    <xf numFmtId="0" fontId="29" fillId="0" borderId="0" xfId="0" applyFont="1" applyAlignment="1">
      <alignment horizontal="center" vertical="center"/>
    </xf>
    <xf numFmtId="164" fontId="4" fillId="0" borderId="2" xfId="1" applyFont="1" applyFill="1" applyBorder="1" applyAlignment="1">
      <alignment vertical="center"/>
    </xf>
    <xf numFmtId="0" fontId="2" fillId="3" borderId="0" xfId="0" applyFont="1" applyFill="1" applyAlignment="1">
      <alignment vertical="center"/>
    </xf>
    <xf numFmtId="0" fontId="4" fillId="3" borderId="0" xfId="0" applyFont="1" applyFill="1" applyAlignment="1">
      <alignment horizontal="center" vertical="center"/>
    </xf>
    <xf numFmtId="0" fontId="2" fillId="3" borderId="0" xfId="0" applyFont="1" applyFill="1" applyAlignment="1">
      <alignment horizontal="justify" vertical="center"/>
    </xf>
    <xf numFmtId="164" fontId="4" fillId="3" borderId="3" xfId="1" applyFont="1" applyFill="1" applyBorder="1" applyAlignment="1">
      <alignment vertical="center"/>
    </xf>
    <xf numFmtId="39" fontId="2" fillId="3" borderId="0" xfId="0" applyNumberFormat="1" applyFont="1" applyFill="1" applyAlignment="1">
      <alignment vertical="center"/>
    </xf>
    <xf numFmtId="0" fontId="0" fillId="3" borderId="0" xfId="0" applyFill="1"/>
    <xf numFmtId="39" fontId="2" fillId="3" borderId="0" xfId="0" applyNumberFormat="1" applyFont="1" applyFill="1" applyBorder="1" applyAlignment="1">
      <alignment vertical="center"/>
    </xf>
    <xf numFmtId="164" fontId="25" fillId="3" borderId="0" xfId="1" applyFont="1" applyFill="1" applyBorder="1" applyAlignment="1">
      <alignment vertical="center"/>
    </xf>
    <xf numFmtId="164" fontId="25" fillId="3" borderId="0" xfId="1" applyFont="1" applyFill="1" applyBorder="1" applyAlignment="1">
      <alignment horizontal="right" vertical="center"/>
    </xf>
    <xf numFmtId="41" fontId="2" fillId="3" borderId="0" xfId="0" applyNumberFormat="1" applyFont="1" applyFill="1" applyBorder="1" applyAlignment="1">
      <alignment horizontal="left" vertical="center"/>
    </xf>
    <xf numFmtId="41" fontId="2" fillId="3" borderId="0" xfId="0" applyNumberFormat="1" applyFont="1" applyFill="1" applyBorder="1" applyAlignment="1">
      <alignment vertical="center"/>
    </xf>
    <xf numFmtId="41" fontId="22" fillId="3" borderId="0" xfId="0" applyNumberFormat="1" applyFont="1" applyFill="1" applyBorder="1" applyAlignment="1">
      <alignment horizontal="left" vertical="center"/>
    </xf>
    <xf numFmtId="41" fontId="2" fillId="3" borderId="0" xfId="0" applyNumberFormat="1" applyFont="1" applyFill="1" applyAlignment="1">
      <alignment horizontal="left" vertical="center"/>
    </xf>
    <xf numFmtId="164" fontId="4" fillId="0" borderId="0" xfId="1" applyFont="1" applyFill="1" applyBorder="1" applyAlignment="1">
      <alignment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26" fillId="3" borderId="0" xfId="0" applyFont="1" applyFill="1" applyAlignment="1">
      <alignment vertical="center"/>
    </xf>
    <xf numFmtId="0" fontId="10" fillId="3" borderId="0" xfId="0" applyFont="1" applyFill="1" applyAlignment="1">
      <alignment horizontal="center" vertical="center"/>
    </xf>
    <xf numFmtId="39" fontId="4" fillId="3" borderId="0" xfId="0" applyNumberFormat="1" applyFont="1" applyFill="1" applyAlignment="1">
      <alignment vertical="center"/>
    </xf>
    <xf numFmtId="164" fontId="2" fillId="3" borderId="0" xfId="1" applyFont="1" applyFill="1" applyBorder="1" applyAlignment="1">
      <alignment vertical="center"/>
    </xf>
    <xf numFmtId="164" fontId="2" fillId="3" borderId="1" xfId="1" applyFont="1" applyFill="1" applyBorder="1" applyAlignment="1">
      <alignment vertical="center"/>
    </xf>
    <xf numFmtId="0" fontId="2" fillId="3" borderId="0" xfId="0" applyFont="1" applyFill="1" applyAlignment="1">
      <alignment horizontal="left" vertical="center"/>
    </xf>
    <xf numFmtId="164" fontId="4" fillId="3" borderId="1" xfId="1" applyFont="1" applyFill="1" applyBorder="1" applyAlignment="1">
      <alignment vertical="center"/>
    </xf>
    <xf numFmtId="41" fontId="4" fillId="3" borderId="0" xfId="0" applyNumberFormat="1" applyFont="1" applyFill="1" applyAlignment="1">
      <alignment vertical="center"/>
    </xf>
    <xf numFmtId="164" fontId="2" fillId="3" borderId="0" xfId="1" applyFont="1" applyFill="1" applyAlignment="1">
      <alignment vertical="center"/>
    </xf>
    <xf numFmtId="164" fontId="2" fillId="3" borderId="0" xfId="1" applyFont="1" applyFill="1" applyAlignment="1">
      <alignment horizontal="left" vertical="center"/>
    </xf>
    <xf numFmtId="41" fontId="45" fillId="0" borderId="0" xfId="0" applyNumberFormat="1" applyFont="1" applyAlignment="1">
      <alignment vertical="center"/>
    </xf>
    <xf numFmtId="41" fontId="40" fillId="0" borderId="0" xfId="0" applyNumberFormat="1" applyFont="1" applyAlignment="1">
      <alignment vertical="center"/>
    </xf>
    <xf numFmtId="164" fontId="25" fillId="3" borderId="0" xfId="1" applyFont="1" applyFill="1" applyAlignment="1">
      <alignment vertical="center"/>
    </xf>
    <xf numFmtId="41" fontId="25" fillId="3" borderId="0" xfId="0" applyNumberFormat="1" applyFont="1" applyFill="1" applyAlignment="1">
      <alignment vertical="center"/>
    </xf>
    <xf numFmtId="0" fontId="2" fillId="3" borderId="3" xfId="0" applyFont="1" applyFill="1" applyBorder="1" applyAlignment="1">
      <alignment horizontal="center" vertical="center"/>
    </xf>
    <xf numFmtId="164" fontId="4" fillId="3" borderId="4" xfId="1" applyFont="1" applyFill="1" applyBorder="1" applyAlignment="1">
      <alignment vertical="center"/>
    </xf>
    <xf numFmtId="0" fontId="12" fillId="0" borderId="0" xfId="0" applyFont="1" applyAlignment="1">
      <alignment horizontal="center"/>
    </xf>
    <xf numFmtId="0" fontId="4" fillId="3" borderId="3" xfId="0" applyFont="1" applyFill="1" applyBorder="1" applyAlignment="1">
      <alignment horizontal="center" vertical="center"/>
    </xf>
    <xf numFmtId="0" fontId="4" fillId="3" borderId="0" xfId="0" applyFont="1" applyFill="1" applyAlignment="1">
      <alignment vertical="center"/>
    </xf>
    <xf numFmtId="164" fontId="4" fillId="3" borderId="0" xfId="1" applyFont="1" applyFill="1" applyAlignment="1">
      <alignment vertical="center"/>
    </xf>
    <xf numFmtId="164" fontId="2" fillId="3" borderId="1" xfId="1" applyFont="1" applyFill="1" applyBorder="1" applyAlignment="1">
      <alignment horizontal="left" vertical="center"/>
    </xf>
    <xf numFmtId="0" fontId="2" fillId="3" borderId="0" xfId="0" applyFont="1" applyFill="1"/>
    <xf numFmtId="164" fontId="2" fillId="3" borderId="0" xfId="1" applyFont="1" applyFill="1"/>
    <xf numFmtId="41" fontId="2" fillId="3" borderId="0" xfId="0" applyNumberFormat="1" applyFont="1" applyFill="1"/>
    <xf numFmtId="41" fontId="22" fillId="3" borderId="0" xfId="0" applyNumberFormat="1" applyFont="1" applyFill="1" applyAlignment="1">
      <alignment horizontal="left" vertical="center"/>
    </xf>
    <xf numFmtId="0" fontId="62" fillId="0" borderId="0" xfId="0" applyFont="1"/>
    <xf numFmtId="0" fontId="62" fillId="0" borderId="0" xfId="0" applyFont="1" applyAlignment="1">
      <alignment vertical="center"/>
    </xf>
    <xf numFmtId="0" fontId="66" fillId="0" borderId="0" xfId="0" applyFont="1" applyAlignment="1">
      <alignment vertical="center"/>
    </xf>
    <xf numFmtId="0" fontId="65" fillId="0" borderId="0" xfId="0" applyFont="1" applyAlignment="1">
      <alignment vertical="center"/>
    </xf>
    <xf numFmtId="0" fontId="62" fillId="0" borderId="0" xfId="0" applyFont="1" applyAlignment="1">
      <alignment vertical="center" wrapText="1"/>
    </xf>
    <xf numFmtId="0" fontId="67" fillId="0" borderId="0" xfId="0" applyFont="1" applyAlignment="1">
      <alignment horizontal="left" vertical="center" wrapText="1" indent="2"/>
    </xf>
    <xf numFmtId="0" fontId="67" fillId="0" borderId="0" xfId="0" applyFont="1" applyAlignment="1">
      <alignment horizontal="left" vertical="center" wrapText="1" indent="3"/>
    </xf>
    <xf numFmtId="0" fontId="12" fillId="0" borderId="14" xfId="0" applyFont="1" applyBorder="1" applyAlignment="1">
      <alignment vertical="center" wrapText="1"/>
    </xf>
    <xf numFmtId="0" fontId="37" fillId="0" borderId="14" xfId="0" applyFont="1" applyBorder="1" applyAlignment="1">
      <alignment horizontal="center" vertical="center" wrapText="1"/>
    </xf>
    <xf numFmtId="0" fontId="62" fillId="0" borderId="0" xfId="0" applyFont="1" applyAlignment="1">
      <alignment vertical="top" wrapText="1"/>
    </xf>
    <xf numFmtId="0" fontId="37" fillId="0" borderId="0" xfId="0" applyFont="1" applyAlignment="1">
      <alignment vertical="center" wrapText="1"/>
    </xf>
    <xf numFmtId="164" fontId="67" fillId="0" borderId="0" xfId="1" applyFont="1" applyAlignment="1">
      <alignment horizontal="center" vertical="center" wrapText="1"/>
    </xf>
    <xf numFmtId="0" fontId="37" fillId="0" borderId="0" xfId="0" applyFont="1" applyAlignment="1">
      <alignment horizontal="center" vertical="center" wrapText="1"/>
    </xf>
    <xf numFmtId="0" fontId="67" fillId="0" borderId="0" xfId="0" applyFont="1" applyAlignment="1">
      <alignment horizontal="left" vertical="center" wrapText="1"/>
    </xf>
    <xf numFmtId="0" fontId="67" fillId="0" borderId="0" xfId="0" applyFont="1" applyAlignment="1">
      <alignment horizontal="center" vertical="center" wrapText="1"/>
    </xf>
    <xf numFmtId="0" fontId="67" fillId="0" borderId="0" xfId="0" applyFont="1" applyAlignment="1">
      <alignment horizontal="left" vertical="center" wrapText="1" indent="8"/>
    </xf>
    <xf numFmtId="0" fontId="67" fillId="0" borderId="0" xfId="0" applyFont="1" applyAlignment="1">
      <alignment vertical="center" wrapText="1"/>
    </xf>
    <xf numFmtId="0" fontId="67" fillId="0" borderId="1" xfId="0" applyFont="1" applyBorder="1" applyAlignment="1">
      <alignment horizontal="center" vertical="center" wrapText="1"/>
    </xf>
    <xf numFmtId="43" fontId="67" fillId="0" borderId="1" xfId="0" applyNumberFormat="1" applyFont="1" applyBorder="1" applyAlignment="1">
      <alignment horizontal="center" vertical="center" wrapText="1"/>
    </xf>
    <xf numFmtId="164" fontId="37" fillId="0" borderId="2" xfId="1" applyFont="1" applyBorder="1" applyAlignment="1">
      <alignment horizontal="center" vertical="center" wrapText="1"/>
    </xf>
    <xf numFmtId="164" fontId="37" fillId="0" borderId="0" xfId="1" applyFont="1" applyAlignment="1">
      <alignment horizontal="center" vertical="center" wrapText="1"/>
    </xf>
    <xf numFmtId="0" fontId="67" fillId="0" borderId="0" xfId="0" applyFont="1" applyAlignment="1">
      <alignment horizontal="left" vertical="center" wrapText="1" indent="4"/>
    </xf>
    <xf numFmtId="164" fontId="37" fillId="0" borderId="17" xfId="1" applyFont="1" applyBorder="1" applyAlignment="1">
      <alignment horizontal="center" vertical="center" wrapText="1"/>
    </xf>
    <xf numFmtId="0" fontId="37" fillId="0" borderId="17" xfId="0" applyFont="1" applyBorder="1" applyAlignment="1">
      <alignment horizontal="center" vertical="center" wrapText="1"/>
    </xf>
    <xf numFmtId="0" fontId="68" fillId="0" borderId="0" xfId="0" applyFont="1" applyAlignment="1">
      <alignment horizontal="center" vertical="center" wrapText="1"/>
    </xf>
    <xf numFmtId="0" fontId="67" fillId="0" borderId="0" xfId="0" applyFont="1" applyAlignment="1">
      <alignment horizontal="left" vertical="center" indent="1"/>
    </xf>
    <xf numFmtId="0" fontId="37" fillId="0" borderId="1" xfId="0" applyFont="1" applyBorder="1" applyAlignment="1">
      <alignment horizontal="left" vertical="center" indent="1"/>
    </xf>
    <xf numFmtId="0" fontId="62" fillId="0" borderId="0" xfId="0" applyFont="1" applyAlignment="1">
      <alignment horizontal="center"/>
    </xf>
    <xf numFmtId="1" fontId="10" fillId="3" borderId="0" xfId="0" applyNumberFormat="1" applyFont="1" applyFill="1" applyBorder="1" applyAlignment="1">
      <alignment horizontal="right" vertical="center"/>
    </xf>
    <xf numFmtId="1" fontId="10" fillId="3" borderId="0" xfId="0" applyNumberFormat="1" applyFont="1" applyFill="1" applyAlignment="1">
      <alignment horizontal="right"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0" fillId="0" borderId="0" xfId="0" applyAlignment="1">
      <alignment horizontal="center"/>
    </xf>
    <xf numFmtId="0" fontId="37" fillId="0" borderId="0" xfId="0" applyFont="1" applyAlignment="1">
      <alignment horizontal="center" vertical="center"/>
    </xf>
    <xf numFmtId="0" fontId="0" fillId="0" borderId="0" xfId="0" applyAlignment="1">
      <alignment vertical="center"/>
    </xf>
    <xf numFmtId="41" fontId="4" fillId="3" borderId="0" xfId="0" applyNumberFormat="1" applyFont="1" applyFill="1" applyBorder="1" applyAlignment="1">
      <alignment vertical="center"/>
    </xf>
    <xf numFmtId="41" fontId="25" fillId="3" borderId="0" xfId="0" applyNumberFormat="1" applyFont="1" applyFill="1" applyBorder="1" applyAlignment="1">
      <alignment vertical="center"/>
    </xf>
    <xf numFmtId="41" fontId="0" fillId="0" borderId="0" xfId="0" applyNumberFormat="1" applyAlignment="1">
      <alignment horizontal="center" vertical="center"/>
    </xf>
    <xf numFmtId="0" fontId="64" fillId="0" borderId="0" xfId="0" applyFont="1" applyAlignment="1">
      <alignment vertical="center"/>
    </xf>
    <xf numFmtId="0" fontId="0" fillId="0" borderId="0" xfId="0" applyAlignment="1"/>
    <xf numFmtId="0" fontId="4" fillId="3"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168" fontId="31" fillId="0" borderId="0" xfId="0" applyNumberFormat="1" applyFont="1" applyFill="1" applyBorder="1" applyAlignment="1">
      <alignment horizontal="center" vertical="center" wrapText="1"/>
    </xf>
    <xf numFmtId="0" fontId="8" fillId="0" borderId="0" xfId="0" applyFont="1" applyFill="1" applyBorder="1" applyAlignment="1">
      <alignment horizontal="left" vertical="top" wrapText="1"/>
    </xf>
    <xf numFmtId="164" fontId="8" fillId="0" borderId="0" xfId="1" applyFont="1" applyFill="1" applyBorder="1" applyAlignment="1">
      <alignment horizontal="center" vertical="top" wrapText="1"/>
    </xf>
    <xf numFmtId="167" fontId="8" fillId="0" borderId="0" xfId="1" applyNumberFormat="1" applyFont="1" applyFill="1" applyBorder="1" applyAlignment="1">
      <alignment horizontal="center" vertical="top" wrapText="1"/>
    </xf>
    <xf numFmtId="9" fontId="8" fillId="0" borderId="0" xfId="10" applyFont="1" applyFill="1" applyBorder="1" applyAlignment="1">
      <alignment horizontal="center" vertical="top" wrapText="1"/>
    </xf>
    <xf numFmtId="164" fontId="8" fillId="0" borderId="0" xfId="1" applyNumberFormat="1" applyFont="1" applyFill="1" applyBorder="1" applyAlignment="1">
      <alignment horizontal="center" vertical="top" wrapText="1"/>
    </xf>
    <xf numFmtId="168" fontId="31" fillId="0" borderId="0" xfId="0" applyNumberFormat="1" applyFont="1" applyFill="1" applyBorder="1" applyAlignment="1">
      <alignment horizontal="center" vertical="top" wrapText="1"/>
    </xf>
    <xf numFmtId="0" fontId="16" fillId="0" borderId="0" xfId="0" applyFont="1" applyFill="1" applyBorder="1" applyAlignment="1">
      <alignment horizontal="left" vertical="top" wrapText="1"/>
    </xf>
    <xf numFmtId="164" fontId="0" fillId="0" borderId="0" xfId="0" applyNumberFormat="1"/>
    <xf numFmtId="169" fontId="31" fillId="0" borderId="0" xfId="0" applyNumberFormat="1" applyFont="1" applyFill="1" applyBorder="1" applyAlignment="1">
      <alignment horizontal="center" vertical="center" wrapText="1"/>
    </xf>
    <xf numFmtId="169" fontId="31" fillId="0" borderId="0" xfId="0" applyNumberFormat="1" applyFont="1" applyFill="1" applyBorder="1" applyAlignment="1">
      <alignment horizontal="center" vertical="top" wrapText="1"/>
    </xf>
    <xf numFmtId="0" fontId="8" fillId="0" borderId="0" xfId="10" applyNumberFormat="1" applyFont="1" applyFill="1" applyBorder="1" applyAlignment="1">
      <alignment horizontal="center" vertical="top" wrapText="1"/>
    </xf>
    <xf numFmtId="164" fontId="8" fillId="0" borderId="0" xfId="1" applyFont="1" applyFill="1" applyBorder="1" applyAlignment="1">
      <alignment horizontal="center" vertical="center" wrapText="1"/>
    </xf>
    <xf numFmtId="167" fontId="8" fillId="0" borderId="0" xfId="1" applyNumberFormat="1" applyFont="1" applyFill="1" applyBorder="1" applyAlignment="1">
      <alignment horizontal="center" vertical="center" wrapText="1"/>
    </xf>
    <xf numFmtId="9" fontId="8" fillId="0" borderId="0" xfId="10" applyFont="1" applyFill="1" applyBorder="1" applyAlignment="1">
      <alignment horizontal="center" vertical="center" wrapText="1"/>
    </xf>
    <xf numFmtId="164" fontId="8" fillId="0" borderId="0" xfId="1" applyNumberFormat="1" applyFont="1" applyFill="1" applyBorder="1" applyAlignment="1">
      <alignment horizontal="center" vertical="center" wrapText="1"/>
    </xf>
    <xf numFmtId="0" fontId="0" fillId="0" borderId="1" xfId="0" applyBorder="1"/>
    <xf numFmtId="0" fontId="2" fillId="0" borderId="1" xfId="0" applyFont="1" applyBorder="1" applyAlignment="1">
      <alignment vertical="center"/>
    </xf>
    <xf numFmtId="164" fontId="0" fillId="7" borderId="0" xfId="1" applyFont="1" applyFill="1"/>
    <xf numFmtId="0" fontId="4" fillId="3" borderId="0" xfId="0" applyFont="1" applyFill="1" applyAlignment="1">
      <alignment horizontal="left" vertical="center"/>
    </xf>
    <xf numFmtId="0" fontId="0" fillId="0" borderId="0" xfId="0" applyAlignment="1">
      <alignment wrapText="1"/>
    </xf>
    <xf numFmtId="0" fontId="70" fillId="0" borderId="0" xfId="0" applyFont="1" applyAlignment="1"/>
    <xf numFmtId="0" fontId="71" fillId="0" borderId="0" xfId="0" applyFont="1" applyAlignment="1"/>
    <xf numFmtId="0" fontId="72" fillId="0" borderId="0" xfId="0" applyFont="1" applyAlignment="1">
      <alignment horizontal="center" vertical="center"/>
    </xf>
    <xf numFmtId="0" fontId="73" fillId="0" borderId="0" xfId="0" applyFont="1" applyAlignment="1">
      <alignment vertical="center"/>
    </xf>
    <xf numFmtId="0" fontId="18" fillId="0" borderId="0" xfId="0" applyFont="1" applyAlignment="1">
      <alignment vertical="center"/>
    </xf>
    <xf numFmtId="0" fontId="5" fillId="3" borderId="0" xfId="0" applyFont="1" applyFill="1" applyAlignment="1">
      <alignment vertical="center"/>
    </xf>
    <xf numFmtId="0" fontId="26" fillId="3" borderId="0" xfId="0" applyFont="1" applyFill="1" applyAlignment="1">
      <alignment horizontal="justify" vertical="center"/>
    </xf>
    <xf numFmtId="0" fontId="75" fillId="0" borderId="0" xfId="0" applyFont="1" applyAlignment="1">
      <alignment vertical="center"/>
    </xf>
    <xf numFmtId="0" fontId="26" fillId="3" borderId="0" xfId="0" applyFont="1" applyFill="1" applyAlignment="1">
      <alignment vertical="center" wrapText="1"/>
    </xf>
    <xf numFmtId="0" fontId="0" fillId="3" borderId="0" xfId="0" applyFill="1" applyAlignment="1">
      <alignment vertical="center"/>
    </xf>
    <xf numFmtId="0" fontId="0" fillId="3" borderId="0" xfId="0" applyFill="1" applyAlignment="1"/>
    <xf numFmtId="0" fontId="0" fillId="3" borderId="0" xfId="0" applyFill="1" applyAlignment="1">
      <alignment horizontal="left"/>
    </xf>
    <xf numFmtId="0" fontId="28" fillId="3" borderId="1" xfId="0" applyFont="1" applyFill="1" applyBorder="1" applyAlignment="1">
      <alignment horizontal="center" vertical="center"/>
    </xf>
    <xf numFmtId="43" fontId="0" fillId="3" borderId="0" xfId="11" applyFont="1" applyFill="1" applyBorder="1" applyAlignment="1">
      <alignment horizontal="center" vertical="center"/>
    </xf>
    <xf numFmtId="0" fontId="0" fillId="3" borderId="0" xfId="0" applyFill="1" applyBorder="1" applyAlignment="1">
      <alignment horizontal="left"/>
    </xf>
    <xf numFmtId="43" fontId="0" fillId="3" borderId="1" xfId="11" applyFont="1" applyFill="1" applyBorder="1" applyAlignment="1">
      <alignment horizontal="center" vertical="center"/>
    </xf>
    <xf numFmtId="43" fontId="28" fillId="3" borderId="0" xfId="0" applyNumberFormat="1" applyFont="1" applyFill="1" applyBorder="1" applyAlignment="1">
      <alignment horizontal="center" vertical="center"/>
    </xf>
    <xf numFmtId="43" fontId="28" fillId="3" borderId="0" xfId="11" applyFont="1" applyFill="1" applyBorder="1" applyAlignment="1">
      <alignment horizontal="center" vertical="center"/>
    </xf>
    <xf numFmtId="0" fontId="28" fillId="3" borderId="0" xfId="0" applyFont="1" applyFill="1" applyBorder="1" applyAlignment="1">
      <alignment horizontal="center"/>
    </xf>
    <xf numFmtId="0" fontId="0" fillId="3" borderId="0" xfId="0" applyFill="1" applyBorder="1" applyAlignment="1">
      <alignment horizontal="center"/>
    </xf>
    <xf numFmtId="43" fontId="0" fillId="3" borderId="0" xfId="0" applyNumberFormat="1" applyFill="1" applyBorder="1" applyAlignment="1">
      <alignment horizontal="center" vertical="center"/>
    </xf>
    <xf numFmtId="0" fontId="0" fillId="3" borderId="0" xfId="0" applyFill="1" applyBorder="1" applyAlignment="1"/>
    <xf numFmtId="0" fontId="28" fillId="3" borderId="1" xfId="0" applyFont="1" applyFill="1" applyBorder="1" applyAlignment="1">
      <alignment horizontal="center"/>
    </xf>
    <xf numFmtId="43" fontId="0" fillId="3" borderId="0" xfId="11" applyFont="1" applyFill="1" applyBorder="1" applyAlignment="1">
      <alignment horizontal="center"/>
    </xf>
    <xf numFmtId="43" fontId="0" fillId="3" borderId="1" xfId="11" applyFont="1" applyFill="1" applyBorder="1" applyAlignment="1"/>
    <xf numFmtId="43" fontId="28" fillId="3" borderId="0" xfId="0" applyNumberFormat="1" applyFont="1" applyFill="1" applyBorder="1" applyAlignment="1">
      <alignment horizontal="center"/>
    </xf>
    <xf numFmtId="43" fontId="0" fillId="3" borderId="0" xfId="0" applyNumberFormat="1" applyFill="1" applyBorder="1" applyAlignment="1">
      <alignment horizontal="center"/>
    </xf>
    <xf numFmtId="0" fontId="0" fillId="3" borderId="0" xfId="0" applyFill="1" applyAlignment="1">
      <alignment horizontal="center" vertical="center"/>
    </xf>
    <xf numFmtId="0" fontId="0" fillId="3" borderId="0" xfId="0" applyFill="1" applyBorder="1"/>
    <xf numFmtId="3" fontId="0" fillId="3" borderId="0" xfId="0" applyNumberFormat="1" applyFill="1" applyBorder="1"/>
    <xf numFmtId="0" fontId="28" fillId="3" borderId="0" xfId="0" applyFont="1" applyFill="1" applyBorder="1" applyAlignment="1">
      <alignment horizontal="left"/>
    </xf>
    <xf numFmtId="0" fontId="0" fillId="3" borderId="0" xfId="0" applyFill="1" applyAlignment="1">
      <alignment horizontal="center"/>
    </xf>
    <xf numFmtId="0" fontId="28" fillId="0" borderId="0" xfId="0" applyFont="1" applyBorder="1" applyAlignment="1">
      <alignment horizontal="center" vertical="center" wrapText="1"/>
    </xf>
    <xf numFmtId="0" fontId="28" fillId="3" borderId="0" xfId="0" applyFont="1" applyFill="1" applyBorder="1" applyAlignment="1"/>
    <xf numFmtId="0" fontId="28" fillId="3" borderId="0" xfId="0" applyFont="1" applyFill="1" applyBorder="1" applyAlignment="1">
      <alignment horizontal="center" vertical="center" wrapText="1"/>
    </xf>
    <xf numFmtId="0" fontId="28" fillId="3" borderId="0" xfId="0" applyFont="1" applyFill="1" applyBorder="1" applyAlignment="1">
      <alignment vertical="center" wrapText="1"/>
    </xf>
    <xf numFmtId="0" fontId="28" fillId="0" borderId="0" xfId="0" applyFont="1" applyBorder="1" applyAlignment="1">
      <alignment horizontal="center" vertical="center"/>
    </xf>
    <xf numFmtId="43" fontId="0" fillId="3" borderId="0" xfId="11" applyFont="1" applyFill="1" applyBorder="1"/>
    <xf numFmtId="0" fontId="0" fillId="3" borderId="0" xfId="0" applyFill="1" applyBorder="1" applyAlignment="1">
      <alignment vertical="center" wrapText="1"/>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28" fillId="3" borderId="0" xfId="0" applyFont="1" applyFill="1" applyBorder="1" applyAlignment="1">
      <alignment horizontal="left" vertical="center" wrapText="1"/>
    </xf>
    <xf numFmtId="43" fontId="1" fillId="3" borderId="0" xfId="11" applyFont="1" applyFill="1" applyBorder="1" applyAlignment="1">
      <alignment horizontal="center" vertical="center"/>
    </xf>
    <xf numFmtId="0" fontId="0" fillId="3" borderId="0" xfId="0" applyFont="1" applyFill="1" applyBorder="1" applyAlignment="1"/>
    <xf numFmtId="43" fontId="1" fillId="3" borderId="0" xfId="11" applyFont="1" applyFill="1" applyBorder="1"/>
    <xf numFmtId="43" fontId="28" fillId="3" borderId="0" xfId="11" applyFont="1" applyFill="1" applyBorder="1"/>
    <xf numFmtId="0" fontId="28" fillId="3" borderId="0" xfId="0" applyFont="1" applyFill="1" applyBorder="1" applyAlignment="1">
      <alignment horizontal="left" wrapText="1"/>
    </xf>
    <xf numFmtId="43" fontId="28" fillId="3" borderId="3" xfId="11" applyFont="1" applyFill="1" applyBorder="1" applyAlignment="1">
      <alignment horizontal="center" vertical="center"/>
    </xf>
    <xf numFmtId="15" fontId="0" fillId="3" borderId="0" xfId="0" applyNumberFormat="1" applyFill="1" applyBorder="1" applyAlignment="1">
      <alignment vertical="center"/>
    </xf>
    <xf numFmtId="0" fontId="0" fillId="3" borderId="0" xfId="0" applyFill="1" applyBorder="1" applyAlignment="1">
      <alignment vertical="center"/>
    </xf>
    <xf numFmtId="43" fontId="0" fillId="3" borderId="1" xfId="11" applyFont="1" applyFill="1" applyBorder="1"/>
    <xf numFmtId="0" fontId="28" fillId="3" borderId="1" xfId="0" applyFont="1" applyFill="1" applyBorder="1" applyAlignment="1">
      <alignment vertical="center"/>
    </xf>
    <xf numFmtId="43" fontId="0" fillId="3" borderId="0" xfId="11" applyFont="1" applyFill="1" applyBorder="1" applyAlignment="1"/>
    <xf numFmtId="0" fontId="0" fillId="3" borderId="1" xfId="0" applyFill="1" applyBorder="1" applyAlignment="1">
      <alignment horizontal="center" vertical="center"/>
    </xf>
    <xf numFmtId="43" fontId="28" fillId="3" borderId="0" xfId="11" applyFont="1" applyFill="1" applyBorder="1" applyAlignment="1">
      <alignment horizontal="center"/>
    </xf>
    <xf numFmtId="3" fontId="0" fillId="3" borderId="0" xfId="0" applyNumberFormat="1" applyFill="1" applyBorder="1" applyAlignment="1">
      <alignment horizontal="center"/>
    </xf>
    <xf numFmtId="0" fontId="0" fillId="3" borderId="0" xfId="0" applyFont="1" applyFill="1" applyAlignment="1">
      <alignment horizontal="center"/>
    </xf>
    <xf numFmtId="43" fontId="0" fillId="3" borderId="0" xfId="11" applyFont="1" applyFill="1" applyBorder="1" applyAlignment="1">
      <alignment vertical="center"/>
    </xf>
    <xf numFmtId="43" fontId="0" fillId="3" borderId="1" xfId="11" applyFont="1" applyFill="1" applyBorder="1" applyAlignment="1">
      <alignment vertical="center"/>
    </xf>
    <xf numFmtId="43" fontId="28" fillId="3" borderId="0" xfId="11" applyFont="1" applyFill="1" applyBorder="1" applyAlignment="1">
      <alignment vertical="center"/>
    </xf>
    <xf numFmtId="43" fontId="0" fillId="0" borderId="0" xfId="11" applyFont="1"/>
    <xf numFmtId="4" fontId="0" fillId="3" borderId="0" xfId="11" applyNumberFormat="1" applyFont="1" applyFill="1" applyAlignment="1">
      <alignment vertical="center"/>
    </xf>
    <xf numFmtId="43" fontId="0" fillId="3" borderId="0" xfId="11" applyFont="1" applyFill="1" applyAlignment="1">
      <alignment vertical="center"/>
    </xf>
    <xf numFmtId="0" fontId="0" fillId="3" borderId="0" xfId="11" applyNumberFormat="1" applyFont="1" applyFill="1" applyAlignment="1">
      <alignment vertical="center"/>
    </xf>
    <xf numFmtId="0" fontId="0" fillId="3" borderId="0" xfId="11" applyNumberFormat="1" applyFont="1" applyFill="1" applyBorder="1" applyAlignment="1">
      <alignment horizontal="left" vertical="center"/>
    </xf>
    <xf numFmtId="4" fontId="76" fillId="3" borderId="0" xfId="11" applyNumberFormat="1" applyFont="1" applyFill="1" applyBorder="1" applyAlignment="1">
      <alignment horizontal="left" vertical="center"/>
    </xf>
    <xf numFmtId="0" fontId="77" fillId="3" borderId="0" xfId="11" applyNumberFormat="1" applyFont="1" applyFill="1" applyBorder="1" applyAlignment="1">
      <alignment horizontal="center" vertical="center"/>
    </xf>
    <xf numFmtId="4" fontId="0" fillId="3" borderId="0" xfId="11" applyNumberFormat="1" applyFont="1" applyFill="1" applyBorder="1" applyAlignment="1">
      <alignment horizontal="left" vertical="center"/>
    </xf>
    <xf numFmtId="43" fontId="0" fillId="3" borderId="0" xfId="11" applyFont="1" applyFill="1" applyBorder="1" applyAlignment="1">
      <alignment horizontal="left" vertical="center"/>
    </xf>
    <xf numFmtId="0" fontId="0" fillId="3" borderId="0" xfId="11" applyNumberFormat="1" applyFont="1" applyFill="1" applyBorder="1" applyAlignment="1">
      <alignment horizontal="center" vertical="center"/>
    </xf>
    <xf numFmtId="4" fontId="0" fillId="3" borderId="0" xfId="11" applyNumberFormat="1" applyFont="1" applyFill="1" applyAlignment="1">
      <alignment horizontal="center" vertical="center"/>
    </xf>
    <xf numFmtId="0" fontId="0" fillId="3" borderId="0" xfId="11" applyNumberFormat="1" applyFont="1" applyFill="1" applyAlignment="1">
      <alignment horizontal="center" vertical="center"/>
    </xf>
    <xf numFmtId="43" fontId="78" fillId="3" borderId="0" xfId="11" applyFont="1" applyFill="1" applyBorder="1" applyAlignment="1">
      <alignment horizontal="center" vertical="center"/>
    </xf>
    <xf numFmtId="4" fontId="28" fillId="3" borderId="0" xfId="11" applyNumberFormat="1" applyFont="1" applyFill="1" applyBorder="1" applyAlignment="1">
      <alignment horizontal="left" vertical="center"/>
    </xf>
    <xf numFmtId="43" fontId="0" fillId="3" borderId="3" xfId="11" applyNumberFormat="1" applyFont="1" applyFill="1" applyBorder="1" applyAlignment="1">
      <alignment horizontal="center" vertical="center"/>
    </xf>
    <xf numFmtId="0" fontId="0" fillId="3" borderId="0" xfId="11" applyNumberFormat="1" applyFont="1" applyFill="1" applyBorder="1" applyAlignment="1">
      <alignment vertical="center"/>
    </xf>
    <xf numFmtId="0" fontId="0" fillId="3" borderId="0" xfId="0" applyFill="1" applyAlignment="1">
      <alignment vertical="center" wrapText="1"/>
    </xf>
    <xf numFmtId="43" fontId="0" fillId="3" borderId="0" xfId="11" applyFont="1" applyFill="1" applyBorder="1" applyAlignment="1">
      <alignment vertical="center" wrapText="1"/>
    </xf>
    <xf numFmtId="43" fontId="0" fillId="3" borderId="0" xfId="11" applyFont="1" applyFill="1" applyAlignment="1">
      <alignment vertical="center" wrapText="1"/>
    </xf>
    <xf numFmtId="0" fontId="28" fillId="3" borderId="0" xfId="0" applyFont="1" applyFill="1" applyAlignment="1">
      <alignment horizontal="center"/>
    </xf>
    <xf numFmtId="3" fontId="0" fillId="3" borderId="0" xfId="0" applyNumberFormat="1" applyFill="1" applyBorder="1" applyAlignment="1">
      <alignment horizontal="center" vertical="center"/>
    </xf>
    <xf numFmtId="3" fontId="0" fillId="3" borderId="1" xfId="0" applyNumberFormat="1" applyFill="1" applyBorder="1" applyAlignment="1">
      <alignment horizontal="center" vertical="center"/>
    </xf>
    <xf numFmtId="0" fontId="28" fillId="3" borderId="0" xfId="0" applyFont="1" applyFill="1" applyBorder="1" applyAlignment="1">
      <alignment horizontal="center" vertical="center"/>
    </xf>
    <xf numFmtId="43" fontId="0" fillId="3" borderId="3" xfId="11" applyFont="1" applyFill="1" applyBorder="1"/>
    <xf numFmtId="3" fontId="28" fillId="3" borderId="0" xfId="0" applyNumberFormat="1" applyFont="1" applyFill="1" applyBorder="1" applyAlignment="1">
      <alignment horizontal="left"/>
    </xf>
    <xf numFmtId="0" fontId="0" fillId="3" borderId="0" xfId="0" applyFill="1" applyBorder="1" applyAlignment="1">
      <alignment horizontal="right"/>
    </xf>
    <xf numFmtId="0" fontId="28" fillId="3" borderId="1" xfId="11" applyNumberFormat="1" applyFont="1" applyFill="1" applyBorder="1" applyAlignment="1">
      <alignment horizontal="center" vertical="center"/>
    </xf>
    <xf numFmtId="0" fontId="28" fillId="3" borderId="0" xfId="0" applyFont="1" applyFill="1" applyAlignment="1">
      <alignment horizontal="left"/>
    </xf>
    <xf numFmtId="43" fontId="0" fillId="3" borderId="0" xfId="11" applyFont="1" applyFill="1" applyAlignment="1">
      <alignment horizontal="left"/>
    </xf>
    <xf numFmtId="43" fontId="0" fillId="3" borderId="3" xfId="11" applyFont="1" applyFill="1" applyBorder="1" applyAlignment="1">
      <alignment horizontal="left"/>
    </xf>
    <xf numFmtId="43" fontId="0" fillId="3" borderId="19" xfId="11" applyFont="1" applyFill="1" applyBorder="1" applyAlignment="1">
      <alignment horizontal="left"/>
    </xf>
    <xf numFmtId="3" fontId="28" fillId="3" borderId="3" xfId="0" applyNumberFormat="1" applyFont="1" applyFill="1" applyBorder="1" applyAlignment="1">
      <alignment horizontal="center" vertical="center"/>
    </xf>
    <xf numFmtId="3" fontId="28" fillId="0" borderId="0" xfId="0" applyNumberFormat="1" applyFont="1"/>
    <xf numFmtId="0" fontId="0" fillId="3" borderId="0" xfId="0" applyFont="1" applyFill="1" applyBorder="1" applyAlignment="1">
      <alignment horizontal="left"/>
    </xf>
    <xf numFmtId="0" fontId="37" fillId="0" borderId="0" xfId="0" applyFont="1" applyAlignment="1">
      <alignment vertical="center"/>
    </xf>
    <xf numFmtId="43" fontId="0" fillId="3" borderId="0" xfId="11" applyFont="1" applyFill="1" applyBorder="1" applyAlignment="1">
      <alignment vertical="top"/>
    </xf>
    <xf numFmtId="0" fontId="28" fillId="3" borderId="0" xfId="0" applyFont="1" applyFill="1" applyAlignment="1"/>
    <xf numFmtId="43" fontId="0" fillId="3" borderId="1" xfId="11" applyFont="1" applyFill="1" applyBorder="1" applyAlignment="1">
      <alignment horizontal="center" vertical="top"/>
    </xf>
    <xf numFmtId="43" fontId="28" fillId="7" borderId="0" xfId="11" applyFont="1" applyFill="1" applyBorder="1" applyAlignment="1">
      <alignment horizontal="center" vertical="center"/>
    </xf>
    <xf numFmtId="43" fontId="27" fillId="3" borderId="3" xfId="11" applyFont="1" applyFill="1" applyBorder="1" applyAlignment="1">
      <alignment horizontal="center" vertical="center"/>
    </xf>
    <xf numFmtId="3" fontId="28" fillId="7" borderId="0" xfId="0" applyNumberFormat="1" applyFont="1" applyFill="1" applyBorder="1" applyAlignment="1">
      <alignment horizontal="left"/>
    </xf>
    <xf numFmtId="0" fontId="0" fillId="7" borderId="0" xfId="0" applyFill="1" applyBorder="1" applyAlignment="1">
      <alignment horizontal="center"/>
    </xf>
    <xf numFmtId="43" fontId="28" fillId="7" borderId="1" xfId="11" applyFont="1" applyFill="1" applyBorder="1" applyAlignment="1">
      <alignment horizontal="center" vertical="center"/>
    </xf>
    <xf numFmtId="0" fontId="0" fillId="7" borderId="0" xfId="0" applyFill="1" applyBorder="1"/>
    <xf numFmtId="43" fontId="28" fillId="7" borderId="0" xfId="0" applyNumberFormat="1" applyFont="1" applyFill="1" applyBorder="1" applyAlignment="1">
      <alignment horizontal="center" vertical="center"/>
    </xf>
    <xf numFmtId="0" fontId="28" fillId="7" borderId="0" xfId="0" applyFont="1" applyFill="1" applyBorder="1" applyAlignment="1">
      <alignment horizontal="left"/>
    </xf>
    <xf numFmtId="0" fontId="0" fillId="7" borderId="0" xfId="0" applyFill="1" applyBorder="1" applyAlignment="1">
      <alignment horizontal="left"/>
    </xf>
    <xf numFmtId="43" fontId="0" fillId="7" borderId="3" xfId="11" applyFont="1" applyFill="1" applyBorder="1" applyAlignment="1">
      <alignment horizontal="center" vertical="center"/>
    </xf>
    <xf numFmtId="43" fontId="0" fillId="7" borderId="0" xfId="11" applyFont="1" applyFill="1" applyBorder="1" applyAlignment="1">
      <alignment horizontal="center" vertical="center"/>
    </xf>
    <xf numFmtId="0" fontId="0" fillId="3" borderId="3" xfId="0" applyFill="1" applyBorder="1" applyAlignment="1">
      <alignment vertical="center"/>
    </xf>
    <xf numFmtId="4" fontId="28" fillId="0" borderId="0" xfId="0" applyNumberFormat="1" applyFont="1"/>
    <xf numFmtId="0" fontId="16" fillId="0" borderId="0" xfId="0" applyFont="1" applyFill="1" applyBorder="1" applyAlignment="1">
      <alignment horizontal="left" vertical="center" wrapText="1"/>
    </xf>
    <xf numFmtId="164" fontId="16" fillId="0" borderId="0" xfId="1" applyFont="1" applyFill="1" applyBorder="1" applyAlignment="1">
      <alignment horizontal="center" vertical="top" wrapText="1"/>
    </xf>
    <xf numFmtId="0" fontId="2" fillId="0" borderId="10" xfId="0" applyFont="1" applyBorder="1" applyAlignment="1">
      <alignment vertical="center"/>
    </xf>
    <xf numFmtId="0" fontId="2" fillId="0" borderId="12" xfId="0" applyFont="1" applyBorder="1" applyAlignment="1">
      <alignment vertical="center"/>
    </xf>
    <xf numFmtId="41" fontId="2" fillId="0" borderId="0" xfId="0" applyNumberFormat="1" applyFont="1" applyAlignment="1">
      <alignment vertical="center" wrapText="1"/>
    </xf>
    <xf numFmtId="164" fontId="4" fillId="3" borderId="0" xfId="1" applyFont="1" applyFill="1" applyBorder="1" applyAlignment="1">
      <alignment vertical="center"/>
    </xf>
    <xf numFmtId="0" fontId="2" fillId="0" borderId="0" xfId="0" applyFont="1" applyBorder="1" applyAlignment="1">
      <alignment vertical="center" wrapText="1"/>
    </xf>
    <xf numFmtId="164" fontId="0" fillId="3" borderId="0" xfId="1" applyFont="1" applyFill="1"/>
    <xf numFmtId="0" fontId="16" fillId="3" borderId="0" xfId="0" applyFont="1" applyFill="1" applyBorder="1" applyAlignment="1">
      <alignment horizontal="left" vertical="top" wrapText="1"/>
    </xf>
    <xf numFmtId="164" fontId="16" fillId="3" borderId="0" xfId="1" applyFont="1" applyFill="1" applyBorder="1" applyAlignment="1">
      <alignment horizontal="center" vertical="top" wrapText="1"/>
    </xf>
    <xf numFmtId="167" fontId="8" fillId="3" borderId="0" xfId="1" applyNumberFormat="1" applyFont="1" applyFill="1" applyBorder="1" applyAlignment="1">
      <alignment horizontal="center" vertical="top" wrapText="1"/>
    </xf>
    <xf numFmtId="169" fontId="31" fillId="3" borderId="0" xfId="0" applyNumberFormat="1" applyFont="1" applyFill="1" applyBorder="1" applyAlignment="1">
      <alignment horizontal="center" vertical="top" wrapText="1"/>
    </xf>
    <xf numFmtId="164" fontId="82" fillId="0" borderId="0" xfId="1" applyFont="1" applyFill="1" applyBorder="1" applyAlignment="1">
      <alignment horizontal="center" vertical="top" wrapText="1"/>
    </xf>
    <xf numFmtId="0" fontId="5" fillId="0" borderId="0" xfId="0" applyFont="1" applyFill="1" applyAlignment="1">
      <alignment horizontal="center" vertical="center"/>
    </xf>
    <xf numFmtId="37" fontId="7" fillId="2" borderId="0" xfId="2" applyNumberFormat="1" applyFont="1" applyFill="1" applyAlignment="1">
      <alignment horizontal="center" vertical="center" textRotation="90" wrapText="1"/>
    </xf>
    <xf numFmtId="164" fontId="2" fillId="0" borderId="0" xfId="1" applyFont="1" applyFill="1" applyAlignment="1">
      <alignment horizontal="center" vertical="center"/>
    </xf>
    <xf numFmtId="164" fontId="2" fillId="6" borderId="14" xfId="1" applyFont="1" applyFill="1" applyBorder="1" applyAlignment="1">
      <alignment horizontal="center" vertical="center"/>
    </xf>
    <xf numFmtId="43" fontId="2" fillId="6" borderId="14" xfId="0" applyNumberFormat="1" applyFont="1" applyFill="1" applyBorder="1" applyAlignment="1">
      <alignment horizontal="center" vertical="center"/>
    </xf>
    <xf numFmtId="0" fontId="2" fillId="6" borderId="14" xfId="0" applyFont="1" applyFill="1" applyBorder="1" applyAlignment="1">
      <alignment horizontal="center" vertical="center"/>
    </xf>
    <xf numFmtId="41" fontId="2" fillId="0" borderId="0" xfId="0" applyNumberFormat="1" applyFont="1" applyFill="1" applyBorder="1" applyAlignment="1">
      <alignment horizontal="center" vertical="center"/>
    </xf>
    <xf numFmtId="37" fontId="8" fillId="0" borderId="1" xfId="2" applyNumberFormat="1" applyFont="1" applyFill="1" applyBorder="1" applyAlignment="1">
      <alignment horizontal="center" vertical="center"/>
    </xf>
    <xf numFmtId="37" fontId="8" fillId="0" borderId="0" xfId="0" applyNumberFormat="1" applyFont="1" applyFill="1" applyAlignment="1">
      <alignment horizontal="center" vertical="center"/>
    </xf>
    <xf numFmtId="41" fontId="2" fillId="0" borderId="15" xfId="0" applyNumberFormat="1" applyFont="1" applyFill="1" applyBorder="1" applyAlignment="1">
      <alignment horizontal="center" vertical="center"/>
    </xf>
    <xf numFmtId="41" fontId="2" fillId="0" borderId="16" xfId="0" applyNumberFormat="1" applyFont="1" applyFill="1" applyBorder="1" applyAlignment="1">
      <alignment horizontal="center"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4" fillId="3" borderId="0" xfId="0" applyFont="1" applyFill="1" applyBorder="1" applyAlignment="1">
      <alignment horizontal="left" vertical="center"/>
    </xf>
    <xf numFmtId="0" fontId="2" fillId="0" borderId="0" xfId="0" applyFont="1" applyAlignment="1">
      <alignment horizontal="left" vertical="center" wrapText="1"/>
    </xf>
    <xf numFmtId="0" fontId="64" fillId="0" borderId="0" xfId="0" applyFont="1" applyAlignment="1">
      <alignment horizontal="center" vertical="center"/>
    </xf>
    <xf numFmtId="0" fontId="5" fillId="0" borderId="0" xfId="0" applyFont="1" applyAlignment="1">
      <alignment horizontal="center" vertical="center"/>
    </xf>
    <xf numFmtId="0" fontId="2" fillId="3" borderId="0" xfId="0" applyFont="1" applyFill="1" applyAlignment="1">
      <alignment horizontal="center" vertical="center"/>
    </xf>
    <xf numFmtId="0" fontId="4" fillId="0" borderId="0" xfId="0" applyFont="1" applyBorder="1" applyAlignment="1">
      <alignment horizontal="center" vertical="center"/>
    </xf>
    <xf numFmtId="0" fontId="18" fillId="0" borderId="0" xfId="0" applyFont="1" applyAlignment="1">
      <alignment horizontal="center" vertical="center"/>
    </xf>
    <xf numFmtId="0" fontId="26" fillId="0" borderId="0" xfId="0" applyFont="1" applyAlignment="1">
      <alignment horizontal="center" vertical="center"/>
    </xf>
    <xf numFmtId="0" fontId="29" fillId="0" borderId="0" xfId="0" applyFont="1" applyAlignment="1">
      <alignment horizontal="center" vertical="center"/>
    </xf>
    <xf numFmtId="49" fontId="62" fillId="0" borderId="0" xfId="0" applyNumberFormat="1" applyFont="1" applyAlignment="1">
      <alignment horizontal="center" vertical="center"/>
    </xf>
    <xf numFmtId="0" fontId="0" fillId="0" borderId="0" xfId="0" applyAlignment="1">
      <alignment horizont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12" fillId="0" borderId="0" xfId="0" applyFont="1" applyAlignment="1">
      <alignment horizontal="center"/>
    </xf>
    <xf numFmtId="49" fontId="12" fillId="0" borderId="0" xfId="0" applyNumberFormat="1" applyFont="1" applyAlignment="1">
      <alignment horizontal="center" vertical="center"/>
    </xf>
    <xf numFmtId="0" fontId="26" fillId="0" borderId="0" xfId="0" applyFont="1" applyAlignment="1">
      <alignment horizontal="center"/>
    </xf>
    <xf numFmtId="0" fontId="18" fillId="0" borderId="0" xfId="0" applyFont="1" applyAlignment="1">
      <alignment horizontal="center"/>
    </xf>
    <xf numFmtId="0" fontId="4" fillId="3" borderId="8" xfId="0" applyFont="1" applyFill="1" applyBorder="1" applyAlignment="1">
      <alignment horizontal="left" vertical="top"/>
    </xf>
    <xf numFmtId="0" fontId="2" fillId="3" borderId="0" xfId="0" applyFont="1" applyFill="1" applyAlignment="1">
      <alignment horizontal="left" vertical="center" wrapText="1"/>
    </xf>
    <xf numFmtId="0" fontId="4" fillId="3" borderId="0" xfId="0" applyFont="1" applyFill="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4" fillId="3" borderId="3" xfId="0" applyFont="1" applyFill="1" applyBorder="1" applyAlignment="1">
      <alignment horizontal="left" vertical="center" wrapText="1"/>
    </xf>
    <xf numFmtId="0" fontId="0" fillId="0" borderId="0" xfId="0" applyAlignment="1">
      <alignment horizontal="left"/>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0" xfId="0" applyFont="1" applyBorder="1" applyAlignment="1">
      <alignment horizontal="left" vertical="center" wrapText="1"/>
    </xf>
    <xf numFmtId="0" fontId="0" fillId="0" borderId="0" xfId="0" applyFill="1" applyAlignment="1">
      <alignment horizontal="center"/>
    </xf>
    <xf numFmtId="0" fontId="62" fillId="0" borderId="0" xfId="0" applyFont="1" applyAlignment="1">
      <alignment horizontal="center"/>
    </xf>
    <xf numFmtId="0" fontId="65" fillId="0" borderId="0" xfId="0" applyFont="1" applyAlignment="1">
      <alignment horizontal="center" vertical="center"/>
    </xf>
    <xf numFmtId="0" fontId="37" fillId="0" borderId="0" xfId="0" applyFont="1" applyAlignment="1">
      <alignment horizontal="center" vertical="center"/>
    </xf>
    <xf numFmtId="0" fontId="37" fillId="0" borderId="0" xfId="0" applyFont="1" applyAlignment="1">
      <alignment horizontal="left" vertical="center" wrapText="1"/>
    </xf>
    <xf numFmtId="0" fontId="4" fillId="3" borderId="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3" borderId="0" xfId="0" applyFont="1" applyFill="1" applyBorder="1" applyAlignment="1">
      <alignment horizontal="center" vertical="center"/>
    </xf>
    <xf numFmtId="0" fontId="69" fillId="0" borderId="0" xfId="0" applyFont="1" applyAlignment="1">
      <alignment horizontal="center"/>
    </xf>
    <xf numFmtId="0" fontId="70" fillId="0" borderId="0" xfId="0" applyFont="1" applyAlignment="1">
      <alignment horizontal="center"/>
    </xf>
    <xf numFmtId="0" fontId="71" fillId="0" borderId="0" xfId="0" applyFont="1" applyAlignment="1">
      <alignment horizontal="center"/>
    </xf>
    <xf numFmtId="0" fontId="73" fillId="0" borderId="0" xfId="0" applyFont="1" applyAlignment="1">
      <alignment horizontal="center" vertical="center"/>
    </xf>
    <xf numFmtId="0" fontId="26" fillId="3" borderId="0" xfId="0" applyFont="1" applyFill="1" applyAlignment="1">
      <alignment horizontal="left" vertical="center" wrapText="1"/>
    </xf>
    <xf numFmtId="0" fontId="5" fillId="3" borderId="0" xfId="0" applyFont="1" applyFill="1" applyAlignment="1">
      <alignment horizontal="center" vertical="center"/>
    </xf>
    <xf numFmtId="0" fontId="75" fillId="3" borderId="0" xfId="0" applyFont="1" applyFill="1" applyAlignment="1">
      <alignment horizontal="center" vertical="center"/>
    </xf>
    <xf numFmtId="0" fontId="5" fillId="3" borderId="0" xfId="0" applyFont="1" applyFill="1" applyAlignment="1">
      <alignment horizontal="left" vertical="center"/>
    </xf>
    <xf numFmtId="0" fontId="0" fillId="3" borderId="0" xfId="0" applyFill="1" applyAlignment="1">
      <alignment horizontal="left" vertical="center" wrapText="1"/>
    </xf>
    <xf numFmtId="0" fontId="0" fillId="3" borderId="0" xfId="0" applyFill="1" applyAlignment="1">
      <alignment horizontal="left" vertical="center"/>
    </xf>
    <xf numFmtId="0" fontId="12" fillId="3" borderId="0" xfId="0" applyFont="1" applyFill="1" applyAlignment="1">
      <alignment horizontal="left" vertical="center"/>
    </xf>
    <xf numFmtId="0" fontId="1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62" fillId="3" borderId="0" xfId="0" applyFont="1" applyFill="1" applyAlignment="1">
      <alignment horizontal="left"/>
    </xf>
    <xf numFmtId="0" fontId="0" fillId="3" borderId="0" xfId="0" applyFill="1" applyAlignment="1">
      <alignment horizontal="center"/>
    </xf>
    <xf numFmtId="0" fontId="0" fillId="3" borderId="0" xfId="0" applyFill="1" applyBorder="1" applyAlignment="1">
      <alignment horizontal="center"/>
    </xf>
    <xf numFmtId="0" fontId="0" fillId="3" borderId="18" xfId="0" applyFill="1" applyBorder="1" applyAlignment="1">
      <alignment horizontal="center"/>
    </xf>
    <xf numFmtId="0" fontId="28" fillId="3" borderId="0" xfId="0" applyFont="1" applyFill="1" applyBorder="1" applyAlignment="1">
      <alignment horizontal="left"/>
    </xf>
    <xf numFmtId="0" fontId="0" fillId="3" borderId="0" xfId="0" applyFill="1" applyBorder="1" applyAlignment="1">
      <alignment horizontal="left"/>
    </xf>
    <xf numFmtId="0" fontId="12" fillId="3" borderId="0" xfId="0" applyFont="1" applyFill="1" applyBorder="1" applyAlignment="1">
      <alignment horizontal="left"/>
    </xf>
    <xf numFmtId="0" fontId="12" fillId="3" borderId="0" xfId="0" applyFont="1" applyFill="1" applyAlignment="1">
      <alignment horizontal="left" wrapText="1"/>
    </xf>
    <xf numFmtId="43" fontId="0" fillId="3" borderId="0" xfId="11" applyFont="1" applyFill="1" applyBorder="1" applyAlignment="1">
      <alignment horizontal="center" vertical="center"/>
    </xf>
    <xf numFmtId="0" fontId="0" fillId="3" borderId="0" xfId="0" applyFill="1" applyBorder="1" applyAlignment="1">
      <alignment horizontal="center" vertical="center"/>
    </xf>
    <xf numFmtId="43" fontId="28" fillId="3" borderId="0" xfId="11" applyFont="1" applyFill="1" applyBorder="1" applyAlignment="1">
      <alignment horizontal="center" vertical="center"/>
    </xf>
    <xf numFmtId="0" fontId="81" fillId="3" borderId="0" xfId="0" applyFont="1" applyFill="1" applyAlignment="1">
      <alignment horizontal="left"/>
    </xf>
    <xf numFmtId="0" fontId="0" fillId="3" borderId="0" xfId="0" applyFont="1" applyFill="1" applyAlignment="1">
      <alignment horizontal="left" vertical="center" wrapText="1"/>
    </xf>
    <xf numFmtId="0" fontId="0" fillId="3" borderId="0" xfId="0" applyFill="1" applyBorder="1" applyAlignment="1">
      <alignment horizontal="center" vertical="center" wrapText="1"/>
    </xf>
    <xf numFmtId="0" fontId="28" fillId="3" borderId="0" xfId="0" applyFont="1" applyFill="1" applyBorder="1" applyAlignment="1">
      <alignment horizontal="center" vertical="center" wrapText="1"/>
    </xf>
    <xf numFmtId="43" fontId="0" fillId="3" borderId="0" xfId="11" applyFont="1" applyFill="1" applyBorder="1" applyAlignment="1">
      <alignment horizontal="center"/>
    </xf>
    <xf numFmtId="43" fontId="28" fillId="3" borderId="3" xfId="11" applyFont="1" applyFill="1" applyBorder="1" applyAlignment="1">
      <alignment horizontal="center" vertical="center"/>
    </xf>
    <xf numFmtId="0" fontId="12" fillId="3" borderId="0" xfId="0" applyFont="1" applyFill="1" applyAlignment="1">
      <alignment horizontal="left" vertical="center" wrapText="1"/>
    </xf>
    <xf numFmtId="0" fontId="0" fillId="3" borderId="0" xfId="0" applyFont="1" applyFill="1" applyAlignment="1">
      <alignment horizontal="left" vertical="center"/>
    </xf>
    <xf numFmtId="43" fontId="1" fillId="3" borderId="0" xfId="11" applyFont="1" applyFill="1" applyBorder="1" applyAlignment="1">
      <alignment horizontal="center" vertical="center"/>
    </xf>
    <xf numFmtId="0" fontId="0" fillId="3" borderId="0" xfId="0" applyFont="1" applyFill="1" applyBorder="1" applyAlignment="1">
      <alignment horizontal="left" vertical="center" wrapText="1"/>
    </xf>
    <xf numFmtId="0" fontId="28" fillId="3" borderId="0" xfId="0" applyFont="1" applyFill="1" applyBorder="1" applyAlignment="1"/>
    <xf numFmtId="0" fontId="0" fillId="3" borderId="0" xfId="0" applyFill="1" applyBorder="1" applyAlignment="1"/>
    <xf numFmtId="4" fontId="28" fillId="3" borderId="0" xfId="11" applyNumberFormat="1" applyFont="1" applyFill="1" applyBorder="1" applyAlignment="1">
      <alignment horizontal="left" vertical="center"/>
    </xf>
    <xf numFmtId="0" fontId="28" fillId="3" borderId="0" xfId="11" applyNumberFormat="1" applyFont="1" applyFill="1" applyBorder="1" applyAlignment="1">
      <alignment horizontal="left" vertical="center"/>
    </xf>
    <xf numFmtId="43" fontId="28" fillId="3" borderId="3" xfId="0" applyNumberFormat="1" applyFont="1" applyFill="1" applyBorder="1" applyAlignment="1">
      <alignment horizontal="center"/>
    </xf>
    <xf numFmtId="0" fontId="28" fillId="3" borderId="3" xfId="0" applyFont="1" applyFill="1" applyBorder="1" applyAlignment="1">
      <alignment horizontal="center"/>
    </xf>
    <xf numFmtId="0" fontId="0" fillId="0" borderId="0" xfId="0" applyBorder="1" applyAlignment="1">
      <alignment horizontal="left"/>
    </xf>
    <xf numFmtId="0" fontId="0" fillId="3" borderId="0" xfId="0" applyFill="1" applyBorder="1" applyAlignment="1">
      <alignment horizontal="left" vertical="center" wrapText="1"/>
    </xf>
    <xf numFmtId="0" fontId="0" fillId="3" borderId="0" xfId="0" applyFill="1" applyBorder="1" applyAlignment="1">
      <alignment vertical="top"/>
    </xf>
    <xf numFmtId="3" fontId="28" fillId="3" borderId="0" xfId="0" applyNumberFormat="1" applyFont="1" applyFill="1" applyBorder="1" applyAlignment="1">
      <alignment horizontal="left"/>
    </xf>
    <xf numFmtId="0" fontId="28" fillId="7" borderId="0" xfId="0" applyFont="1" applyFill="1" applyBorder="1" applyAlignment="1">
      <alignment horizontal="left"/>
    </xf>
    <xf numFmtId="0" fontId="0" fillId="3" borderId="0" xfId="0" applyFill="1" applyAlignment="1">
      <alignment vertical="center" wrapText="1"/>
    </xf>
    <xf numFmtId="0" fontId="28" fillId="3" borderId="0" xfId="0" applyFont="1" applyFill="1" applyAlignment="1">
      <alignment horizontal="left"/>
    </xf>
    <xf numFmtId="0" fontId="8" fillId="0" borderId="1" xfId="4" applyFont="1" applyFill="1" applyBorder="1" applyAlignment="1">
      <alignment horizontal="center"/>
    </xf>
    <xf numFmtId="0" fontId="30"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0" fillId="0" borderId="0" xfId="0" applyFill="1" applyBorder="1" applyAlignment="1">
      <alignment horizontal="center" vertical="top"/>
    </xf>
    <xf numFmtId="0" fontId="32" fillId="0" borderId="0" xfId="0" applyFont="1" applyFill="1" applyBorder="1" applyAlignment="1">
      <alignment horizontal="left" vertical="center" wrapText="1"/>
    </xf>
    <xf numFmtId="0" fontId="43" fillId="0" borderId="0" xfId="0" applyFont="1" applyAlignment="1">
      <alignment horizontal="center" vertical="center"/>
    </xf>
    <xf numFmtId="0" fontId="55" fillId="0" borderId="0" xfId="0" applyFont="1" applyAlignment="1">
      <alignment horizontal="center" vertical="center"/>
    </xf>
    <xf numFmtId="0" fontId="0" fillId="0" borderId="0" xfId="0" applyAlignment="1">
      <alignment vertical="center"/>
    </xf>
    <xf numFmtId="0" fontId="53" fillId="0" borderId="8" xfId="0" applyFont="1" applyBorder="1" applyAlignment="1">
      <alignment horizontal="right" vertical="center"/>
    </xf>
    <xf numFmtId="0" fontId="54" fillId="0" borderId="0" xfId="0" applyFont="1" applyAlignment="1">
      <alignment horizontal="center" vertical="center"/>
    </xf>
    <xf numFmtId="0" fontId="17" fillId="0" borderId="0" xfId="0" applyFont="1" applyAlignment="1">
      <alignment vertical="center"/>
    </xf>
    <xf numFmtId="0" fontId="59" fillId="0" borderId="0" xfId="0" applyFont="1" applyAlignment="1">
      <alignment horizontal="right" vertical="center" wrapText="1"/>
    </xf>
  </cellXfs>
  <cellStyles count="12">
    <cellStyle name="Comma_Hoja de trabajo flujo 2007" xfId="2" xr:uid="{00000000-0005-0000-0000-000000000000}"/>
    <cellStyle name="Millares" xfId="1" builtinId="3"/>
    <cellStyle name="Millares 2" xfId="5" xr:uid="{00000000-0005-0000-0000-000002000000}"/>
    <cellStyle name="Millares 2 2" xfId="7" xr:uid="{00000000-0005-0000-0000-000003000000}"/>
    <cellStyle name="Millares 3" xfId="8" xr:uid="{00000000-0005-0000-0000-000004000000}"/>
    <cellStyle name="Millares 4" xfId="6" xr:uid="{00000000-0005-0000-0000-000005000000}"/>
    <cellStyle name="Millares 5" xfId="11" xr:uid="{22742C65-FB12-486C-BCF3-9450C07A6B0B}"/>
    <cellStyle name="Moneda 2" xfId="9" xr:uid="{00000000-0005-0000-0000-000006000000}"/>
    <cellStyle name="Normal" xfId="0" builtinId="0"/>
    <cellStyle name="Normal 2" xfId="4" xr:uid="{00000000-0005-0000-0000-000008000000}"/>
    <cellStyle name="Normal 2 2" xfId="3" xr:uid="{00000000-0005-0000-0000-000009000000}"/>
    <cellStyle name="Porcentaje" xfId="10" builtinId="5"/>
  </cellStyles>
  <dxfs count="0"/>
  <tableStyles count="0" defaultTableStyle="TableStyleMedium2" defaultPivotStyle="PivotStyleLight16"/>
  <colors>
    <mruColors>
      <color rgb="FFDD4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jp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47625</xdr:rowOff>
    </xdr:from>
    <xdr:to>
      <xdr:col>1</xdr:col>
      <xdr:colOff>809625</xdr:colOff>
      <xdr:row>8</xdr:row>
      <xdr:rowOff>38100</xdr:rowOff>
    </xdr:to>
    <xdr:pic>
      <xdr:nvPicPr>
        <xdr:cNvPr id="2" name="Imagen 1" descr="LOGO NUEV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428625"/>
          <a:ext cx="122872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104774</xdr:colOff>
      <xdr:row>2</xdr:row>
      <xdr:rowOff>0</xdr:rowOff>
    </xdr:from>
    <xdr:to>
      <xdr:col>2</xdr:col>
      <xdr:colOff>238124</xdr:colOff>
      <xdr:row>5</xdr:row>
      <xdr:rowOff>180975</xdr:rowOff>
    </xdr:to>
    <xdr:pic>
      <xdr:nvPicPr>
        <xdr:cNvPr id="3" name="Imagen 1" descr="LOGO NUEV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799" y="381000"/>
          <a:ext cx="9239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219075</xdr:colOff>
      <xdr:row>0</xdr:row>
      <xdr:rowOff>38100</xdr:rowOff>
    </xdr:from>
    <xdr:to>
      <xdr:col>3</xdr:col>
      <xdr:colOff>361950</xdr:colOff>
      <xdr:row>5</xdr:row>
      <xdr:rowOff>76200</xdr:rowOff>
    </xdr:to>
    <xdr:pic>
      <xdr:nvPicPr>
        <xdr:cNvPr id="2" name="Imagen 1" descr="LOGO NUEV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38100"/>
          <a:ext cx="1228725"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180974</xdr:rowOff>
    </xdr:from>
    <xdr:to>
      <xdr:col>1</xdr:col>
      <xdr:colOff>895350</xdr:colOff>
      <xdr:row>4</xdr:row>
      <xdr:rowOff>38100</xdr:rowOff>
    </xdr:to>
    <xdr:pic>
      <xdr:nvPicPr>
        <xdr:cNvPr id="2" name="Imagen 1" descr="LOGO NUEV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80974"/>
          <a:ext cx="895350" cy="647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76200</xdr:colOff>
      <xdr:row>0</xdr:row>
      <xdr:rowOff>66674</xdr:rowOff>
    </xdr:from>
    <xdr:to>
      <xdr:col>2</xdr:col>
      <xdr:colOff>904875</xdr:colOff>
      <xdr:row>4</xdr:row>
      <xdr:rowOff>114299</xdr:rowOff>
    </xdr:to>
    <xdr:pic>
      <xdr:nvPicPr>
        <xdr:cNvPr id="3" name="Imagen 1" descr="LOGO NUEV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66674"/>
          <a:ext cx="9810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xdr:row>
      <xdr:rowOff>180975</xdr:rowOff>
    </xdr:from>
    <xdr:to>
      <xdr:col>2</xdr:col>
      <xdr:colOff>1495425</xdr:colOff>
      <xdr:row>9</xdr:row>
      <xdr:rowOff>190500</xdr:rowOff>
    </xdr:to>
    <xdr:pic>
      <xdr:nvPicPr>
        <xdr:cNvPr id="2" name="Imagen 1" descr="LOGO NUEV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42975"/>
          <a:ext cx="162877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1943100</xdr:colOff>
      <xdr:row>0</xdr:row>
      <xdr:rowOff>0</xdr:rowOff>
    </xdr:from>
    <xdr:to>
      <xdr:col>4</xdr:col>
      <xdr:colOff>1619251</xdr:colOff>
      <xdr:row>5</xdr:row>
      <xdr:rowOff>152400</xdr:rowOff>
    </xdr:to>
    <xdr:pic>
      <xdr:nvPicPr>
        <xdr:cNvPr id="4" name="Imagen 3">
          <a:extLst>
            <a:ext uri="{FF2B5EF4-FFF2-40B4-BE49-F238E27FC236}">
              <a16:creationId xmlns:a16="http://schemas.microsoft.com/office/drawing/2014/main" id="{AB126C41-8B1D-4857-9610-73FE0C5A0C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0" y="0"/>
          <a:ext cx="2714626" cy="1104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19051</xdr:colOff>
      <xdr:row>7</xdr:row>
      <xdr:rowOff>180975</xdr:rowOff>
    </xdr:from>
    <xdr:to>
      <xdr:col>1</xdr:col>
      <xdr:colOff>1885951</xdr:colOff>
      <xdr:row>10</xdr:row>
      <xdr:rowOff>161925</xdr:rowOff>
    </xdr:to>
    <xdr:pic>
      <xdr:nvPicPr>
        <xdr:cNvPr id="4" name="Imagen 1" descr="LOGO NUEVO">
          <a:extLst>
            <a:ext uri="{FF2B5EF4-FFF2-40B4-BE49-F238E27FC236}">
              <a16:creationId xmlns:a16="http://schemas.microsoft.com/office/drawing/2014/main" id="{18831E80-A548-4C51-90DA-753217CBD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6" y="1581150"/>
          <a:ext cx="18669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1581151</xdr:colOff>
      <xdr:row>0</xdr:row>
      <xdr:rowOff>9525</xdr:rowOff>
    </xdr:from>
    <xdr:to>
      <xdr:col>5</xdr:col>
      <xdr:colOff>38100</xdr:colOff>
      <xdr:row>5</xdr:row>
      <xdr:rowOff>180975</xdr:rowOff>
    </xdr:to>
    <xdr:pic>
      <xdr:nvPicPr>
        <xdr:cNvPr id="5" name="Imagen 4">
          <a:extLst>
            <a:ext uri="{FF2B5EF4-FFF2-40B4-BE49-F238E27FC236}">
              <a16:creationId xmlns:a16="http://schemas.microsoft.com/office/drawing/2014/main" id="{E360E8A7-7DA7-4DE9-B10B-43AF9C77AA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81176" y="9525"/>
          <a:ext cx="3552824" cy="1123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457201</xdr:colOff>
      <xdr:row>6</xdr:row>
      <xdr:rowOff>76200</xdr:rowOff>
    </xdr:from>
    <xdr:to>
      <xdr:col>1</xdr:col>
      <xdr:colOff>1866901</xdr:colOff>
      <xdr:row>10</xdr:row>
      <xdr:rowOff>38100</xdr:rowOff>
    </xdr:to>
    <xdr:pic>
      <xdr:nvPicPr>
        <xdr:cNvPr id="4" name="Imagen 3" descr="LOGO NUEVO">
          <a:extLst>
            <a:ext uri="{FF2B5EF4-FFF2-40B4-BE49-F238E27FC236}">
              <a16:creationId xmlns:a16="http://schemas.microsoft.com/office/drawing/2014/main" id="{727C8FAE-CE3B-4D2E-A121-F7114E68C5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1" y="1285875"/>
          <a:ext cx="2171700"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1409700</xdr:colOff>
      <xdr:row>0</xdr:row>
      <xdr:rowOff>0</xdr:rowOff>
    </xdr:from>
    <xdr:to>
      <xdr:col>5</xdr:col>
      <xdr:colOff>76200</xdr:colOff>
      <xdr:row>5</xdr:row>
      <xdr:rowOff>0</xdr:rowOff>
    </xdr:to>
    <xdr:pic>
      <xdr:nvPicPr>
        <xdr:cNvPr id="5" name="Imagen 4">
          <a:extLst>
            <a:ext uri="{FF2B5EF4-FFF2-40B4-BE49-F238E27FC236}">
              <a16:creationId xmlns:a16="http://schemas.microsoft.com/office/drawing/2014/main" id="{28BB0F05-6A4F-4EB0-B4F3-ACD7D6494D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0" y="0"/>
          <a:ext cx="3762375" cy="952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19051</xdr:colOff>
      <xdr:row>7</xdr:row>
      <xdr:rowOff>180975</xdr:rowOff>
    </xdr:from>
    <xdr:to>
      <xdr:col>1</xdr:col>
      <xdr:colOff>1885951</xdr:colOff>
      <xdr:row>10</xdr:row>
      <xdr:rowOff>161925</xdr:rowOff>
    </xdr:to>
    <xdr:pic>
      <xdr:nvPicPr>
        <xdr:cNvPr id="2" name="Imagen 1" descr="LOGO NUEVO">
          <a:extLst>
            <a:ext uri="{FF2B5EF4-FFF2-40B4-BE49-F238E27FC236}">
              <a16:creationId xmlns:a16="http://schemas.microsoft.com/office/drawing/2014/main" id="{D78D89DE-ED3F-43E7-93AE-1CC0F46641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6" y="1581150"/>
          <a:ext cx="18669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1885949</xdr:colOff>
      <xdr:row>0</xdr:row>
      <xdr:rowOff>9525</xdr:rowOff>
    </xdr:from>
    <xdr:to>
      <xdr:col>3</xdr:col>
      <xdr:colOff>1238250</xdr:colOff>
      <xdr:row>5</xdr:row>
      <xdr:rowOff>180975</xdr:rowOff>
    </xdr:to>
    <xdr:pic>
      <xdr:nvPicPr>
        <xdr:cNvPr id="3" name="Imagen 2">
          <a:extLst>
            <a:ext uri="{FF2B5EF4-FFF2-40B4-BE49-F238E27FC236}">
              <a16:creationId xmlns:a16="http://schemas.microsoft.com/office/drawing/2014/main" id="{134BCEFA-F0D3-4EA5-AB3B-9FE0CF7FDB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974" y="9525"/>
          <a:ext cx="2914651" cy="1123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3209925</xdr:colOff>
      <xdr:row>0</xdr:row>
      <xdr:rowOff>180975</xdr:rowOff>
    </xdr:from>
    <xdr:to>
      <xdr:col>3</xdr:col>
      <xdr:colOff>466726</xdr:colOff>
      <xdr:row>8</xdr:row>
      <xdr:rowOff>0</xdr:rowOff>
    </xdr:to>
    <xdr:pic>
      <xdr:nvPicPr>
        <xdr:cNvPr id="4" name="Imagen 3">
          <a:extLst>
            <a:ext uri="{FF2B5EF4-FFF2-40B4-BE49-F238E27FC236}">
              <a16:creationId xmlns:a16="http://schemas.microsoft.com/office/drawing/2014/main" id="{D5370B47-4CF9-41EE-8500-E0EC088A93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09925" y="180975"/>
          <a:ext cx="2790826" cy="1419225"/>
        </a:xfrm>
        <a:prstGeom prst="rect">
          <a:avLst/>
        </a:prstGeom>
      </xdr:spPr>
    </xdr:pic>
    <xdr:clientData/>
  </xdr:twoCellAnchor>
  <xdr:twoCellAnchor editAs="oneCell">
    <xdr:from>
      <xdr:col>0</xdr:col>
      <xdr:colOff>142875</xdr:colOff>
      <xdr:row>9</xdr:row>
      <xdr:rowOff>152400</xdr:rowOff>
    </xdr:from>
    <xdr:to>
      <xdr:col>0</xdr:col>
      <xdr:colOff>2286000</xdr:colOff>
      <xdr:row>15</xdr:row>
      <xdr:rowOff>104775</xdr:rowOff>
    </xdr:to>
    <xdr:pic>
      <xdr:nvPicPr>
        <xdr:cNvPr id="5" name="Imagen 4">
          <a:extLst>
            <a:ext uri="{FF2B5EF4-FFF2-40B4-BE49-F238E27FC236}">
              <a16:creationId xmlns:a16="http://schemas.microsoft.com/office/drawing/2014/main" id="{382363E7-348D-43A4-96D4-01334F982C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2009775"/>
          <a:ext cx="2143125" cy="12668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6</xdr:row>
      <xdr:rowOff>38100</xdr:rowOff>
    </xdr:from>
    <xdr:to>
      <xdr:col>2</xdr:col>
      <xdr:colOff>1914525</xdr:colOff>
      <xdr:row>10</xdr:row>
      <xdr:rowOff>0</xdr:rowOff>
    </xdr:to>
    <xdr:pic>
      <xdr:nvPicPr>
        <xdr:cNvPr id="2" name="Imagen 1" descr="LOGO NUEVO">
          <a:extLst>
            <a:ext uri="{FF2B5EF4-FFF2-40B4-BE49-F238E27FC236}">
              <a16:creationId xmlns:a16="http://schemas.microsoft.com/office/drawing/2014/main" id="{502A59DE-3D5B-4574-8287-C848262C01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247775"/>
          <a:ext cx="202882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2009776</xdr:colOff>
      <xdr:row>0</xdr:row>
      <xdr:rowOff>0</xdr:rowOff>
    </xdr:from>
    <xdr:to>
      <xdr:col>4</xdr:col>
      <xdr:colOff>1419226</xdr:colOff>
      <xdr:row>5</xdr:row>
      <xdr:rowOff>0</xdr:rowOff>
    </xdr:to>
    <xdr:pic>
      <xdr:nvPicPr>
        <xdr:cNvPr id="3" name="Imagen 2">
          <a:extLst>
            <a:ext uri="{FF2B5EF4-FFF2-40B4-BE49-F238E27FC236}">
              <a16:creationId xmlns:a16="http://schemas.microsoft.com/office/drawing/2014/main" id="{DF13CA5C-3D75-407A-AF37-4D7EF78357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90776" y="0"/>
          <a:ext cx="2724150" cy="952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1352549</xdr:colOff>
      <xdr:row>0</xdr:row>
      <xdr:rowOff>95250</xdr:rowOff>
    </xdr:from>
    <xdr:to>
      <xdr:col>8</xdr:col>
      <xdr:colOff>28574</xdr:colOff>
      <xdr:row>5</xdr:row>
      <xdr:rowOff>180975</xdr:rowOff>
    </xdr:to>
    <xdr:pic>
      <xdr:nvPicPr>
        <xdr:cNvPr id="2" name="Imagen 1">
          <a:extLst>
            <a:ext uri="{FF2B5EF4-FFF2-40B4-BE49-F238E27FC236}">
              <a16:creationId xmlns:a16="http://schemas.microsoft.com/office/drawing/2014/main" id="{2EE12E9C-307B-4B76-81E8-0C4405D579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4074" y="95250"/>
          <a:ext cx="2619375" cy="1038225"/>
        </a:xfrm>
        <a:prstGeom prst="rect">
          <a:avLst/>
        </a:prstGeom>
      </xdr:spPr>
    </xdr:pic>
    <xdr:clientData/>
  </xdr:twoCellAnchor>
  <xdr:twoCellAnchor>
    <xdr:from>
      <xdr:col>1</xdr:col>
      <xdr:colOff>9524</xdr:colOff>
      <xdr:row>8</xdr:row>
      <xdr:rowOff>28575</xdr:rowOff>
    </xdr:from>
    <xdr:to>
      <xdr:col>3</xdr:col>
      <xdr:colOff>914400</xdr:colOff>
      <xdr:row>11</xdr:row>
      <xdr:rowOff>76200</xdr:rowOff>
    </xdr:to>
    <xdr:pic>
      <xdr:nvPicPr>
        <xdr:cNvPr id="3" name="Imagen 2" descr="LOGO NUEVO">
          <a:extLst>
            <a:ext uri="{FF2B5EF4-FFF2-40B4-BE49-F238E27FC236}">
              <a16:creationId xmlns:a16="http://schemas.microsoft.com/office/drawing/2014/main" id="{DD369E4B-9B4A-4030-A4F4-3118BCFD11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 y="1638300"/>
          <a:ext cx="1543051"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1409700</xdr:colOff>
      <xdr:row>48</xdr:row>
      <xdr:rowOff>57150</xdr:rowOff>
    </xdr:from>
    <xdr:to>
      <xdr:col>6</xdr:col>
      <xdr:colOff>266700</xdr:colOff>
      <xdr:row>55</xdr:row>
      <xdr:rowOff>76200</xdr:rowOff>
    </xdr:to>
    <xdr:pic>
      <xdr:nvPicPr>
        <xdr:cNvPr id="2" name="Imagen 1">
          <a:extLst>
            <a:ext uri="{FF2B5EF4-FFF2-40B4-BE49-F238E27FC236}">
              <a16:creationId xmlns:a16="http://schemas.microsoft.com/office/drawing/2014/main" id="{D27FDDA3-ABE4-481A-9696-E8FBC45A68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0" y="9401175"/>
          <a:ext cx="3371850" cy="1352550"/>
        </a:xfrm>
        <a:prstGeom prst="rect">
          <a:avLst/>
        </a:prstGeom>
      </xdr:spPr>
    </xdr:pic>
    <xdr:clientData/>
  </xdr:twoCellAnchor>
  <xdr:twoCellAnchor editAs="oneCell">
    <xdr:from>
      <xdr:col>1</xdr:col>
      <xdr:colOff>361950</xdr:colOff>
      <xdr:row>1</xdr:row>
      <xdr:rowOff>47625</xdr:rowOff>
    </xdr:from>
    <xdr:to>
      <xdr:col>8</xdr:col>
      <xdr:colOff>114300</xdr:colOff>
      <xdr:row>10</xdr:row>
      <xdr:rowOff>28575</xdr:rowOff>
    </xdr:to>
    <xdr:pic>
      <xdr:nvPicPr>
        <xdr:cNvPr id="3" name="Imagen 2">
          <a:extLst>
            <a:ext uri="{FF2B5EF4-FFF2-40B4-BE49-F238E27FC236}">
              <a16:creationId xmlns:a16="http://schemas.microsoft.com/office/drawing/2014/main" id="{B075BC8E-E793-4BC4-9F68-AD05D414E7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 y="238125"/>
          <a:ext cx="5372100" cy="1695450"/>
        </a:xfrm>
        <a:prstGeom prst="rect">
          <a:avLst/>
        </a:prstGeom>
      </xdr:spPr>
    </xdr:pic>
    <xdr:clientData/>
  </xdr:twoCellAnchor>
  <xdr:twoCellAnchor editAs="oneCell">
    <xdr:from>
      <xdr:col>1</xdr:col>
      <xdr:colOff>1381125</xdr:colOff>
      <xdr:row>11</xdr:row>
      <xdr:rowOff>123825</xdr:rowOff>
    </xdr:from>
    <xdr:to>
      <xdr:col>5</xdr:col>
      <xdr:colOff>47626</xdr:colOff>
      <xdr:row>22</xdr:row>
      <xdr:rowOff>123825</xdr:rowOff>
    </xdr:to>
    <xdr:pic>
      <xdr:nvPicPr>
        <xdr:cNvPr id="4" name="Imagen 3">
          <a:extLst>
            <a:ext uri="{FF2B5EF4-FFF2-40B4-BE49-F238E27FC236}">
              <a16:creationId xmlns:a16="http://schemas.microsoft.com/office/drawing/2014/main" id="{5FD740CD-DB18-4D78-A946-9F21967BDB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90675" y="2219325"/>
          <a:ext cx="3038476" cy="2095500"/>
        </a:xfrm>
        <a:prstGeom prst="rect">
          <a:avLst/>
        </a:prstGeom>
      </xdr:spPr>
    </xdr:pic>
    <xdr:clientData/>
  </xdr:twoCellAnchor>
  <xdr:twoCellAnchor editAs="oneCell">
    <xdr:from>
      <xdr:col>1</xdr:col>
      <xdr:colOff>85725</xdr:colOff>
      <xdr:row>522</xdr:row>
      <xdr:rowOff>85724</xdr:rowOff>
    </xdr:from>
    <xdr:to>
      <xdr:col>8</xdr:col>
      <xdr:colOff>581025</xdr:colOff>
      <xdr:row>546</xdr:row>
      <xdr:rowOff>9525</xdr:rowOff>
    </xdr:to>
    <xdr:pic>
      <xdr:nvPicPr>
        <xdr:cNvPr id="5" name="Imagen 4">
          <a:extLst>
            <a:ext uri="{FF2B5EF4-FFF2-40B4-BE49-F238E27FC236}">
              <a16:creationId xmlns:a16="http://schemas.microsoft.com/office/drawing/2014/main" id="{78985318-A16A-44F8-BE79-47B7D78891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5275" y="111480599"/>
          <a:ext cx="6115050" cy="4495801"/>
        </a:xfrm>
        <a:prstGeom prst="rect">
          <a:avLst/>
        </a:prstGeom>
      </xdr:spPr>
    </xdr:pic>
    <xdr:clientData/>
  </xdr:twoCellAnchor>
  <xdr:twoCellAnchor editAs="oneCell">
    <xdr:from>
      <xdr:col>1</xdr:col>
      <xdr:colOff>152401</xdr:colOff>
      <xdr:row>354</xdr:row>
      <xdr:rowOff>190499</xdr:rowOff>
    </xdr:from>
    <xdr:to>
      <xdr:col>4</xdr:col>
      <xdr:colOff>142875</xdr:colOff>
      <xdr:row>362</xdr:row>
      <xdr:rowOff>85725</xdr:rowOff>
    </xdr:to>
    <xdr:pic>
      <xdr:nvPicPr>
        <xdr:cNvPr id="6" name="Imagen 5">
          <a:extLst>
            <a:ext uri="{FF2B5EF4-FFF2-40B4-BE49-F238E27FC236}">
              <a16:creationId xmlns:a16="http://schemas.microsoft.com/office/drawing/2014/main" id="{3DB90476-68F8-4BED-A339-69E0363BEE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75876149"/>
          <a:ext cx="3076574" cy="15144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86"/>
  <sheetViews>
    <sheetView topLeftCell="A31" workbookViewId="0">
      <selection activeCell="D163" sqref="D163"/>
    </sheetView>
  </sheetViews>
  <sheetFormatPr baseColWidth="10" defaultColWidth="11.42578125" defaultRowHeight="15" x14ac:dyDescent="0.25"/>
  <cols>
    <col min="1" max="1" width="4.7109375" customWidth="1"/>
    <col min="2" max="2" width="46.5703125" customWidth="1"/>
    <col min="3" max="3" width="20.42578125" style="85" customWidth="1"/>
    <col min="4" max="4" width="15.140625" customWidth="1"/>
    <col min="5" max="5" width="15.7109375" customWidth="1"/>
    <col min="6" max="6" width="19" hidden="1" customWidth="1"/>
    <col min="7" max="7" width="10.42578125" hidden="1" customWidth="1"/>
    <col min="8" max="8" width="37" hidden="1" customWidth="1"/>
    <col min="9" max="9" width="13.7109375" hidden="1" customWidth="1"/>
    <col min="10" max="10" width="13.28515625" hidden="1" customWidth="1"/>
    <col min="11" max="11" width="13" hidden="1" customWidth="1"/>
    <col min="12" max="12" width="13.28515625" hidden="1" customWidth="1"/>
    <col min="13" max="13" width="13.7109375" hidden="1" customWidth="1"/>
    <col min="14" max="14" width="13" hidden="1" customWidth="1"/>
    <col min="15" max="15" width="12.5703125" hidden="1" customWidth="1"/>
    <col min="16" max="16" width="12" hidden="1" customWidth="1"/>
    <col min="17" max="18" width="11.42578125" hidden="1" customWidth="1"/>
    <col min="19" max="19" width="12.5703125" hidden="1" customWidth="1"/>
    <col min="20" max="20" width="13.42578125" hidden="1" customWidth="1"/>
    <col min="21" max="21" width="12.7109375" hidden="1" customWidth="1"/>
    <col min="22" max="22" width="13.85546875" hidden="1" customWidth="1"/>
    <col min="23" max="32" width="11.42578125" hidden="1" customWidth="1"/>
    <col min="33" max="42" width="0" hidden="1" customWidth="1"/>
    <col min="44" max="44" width="13.85546875" bestFit="1" customWidth="1"/>
    <col min="45" max="45" width="14.140625" customWidth="1"/>
    <col min="46" max="46" width="14.85546875" customWidth="1"/>
  </cols>
  <sheetData>
    <row r="1" spans="1:48" x14ac:dyDescent="0.25">
      <c r="A1" s="1"/>
      <c r="B1" s="2" t="s">
        <v>0</v>
      </c>
      <c r="C1" s="3"/>
      <c r="D1" s="2"/>
      <c r="E1" s="2"/>
      <c r="G1" s="4"/>
      <c r="H1" s="5" t="s">
        <v>1</v>
      </c>
      <c r="I1" s="3" t="e">
        <f t="shared" ref="I1:P1" si="0">SUM(I13:I165)</f>
        <v>#REF!</v>
      </c>
      <c r="J1" s="3" t="e">
        <f t="shared" si="0"/>
        <v>#REF!</v>
      </c>
      <c r="K1" s="3" t="e">
        <f t="shared" si="0"/>
        <v>#REF!</v>
      </c>
      <c r="L1" s="3" t="e">
        <f t="shared" si="0"/>
        <v>#REF!</v>
      </c>
      <c r="M1" s="3" t="e">
        <f t="shared" si="0"/>
        <v>#REF!</v>
      </c>
      <c r="N1" s="3" t="e">
        <f t="shared" si="0"/>
        <v>#REF!</v>
      </c>
      <c r="O1" s="3" t="e">
        <f t="shared" si="0"/>
        <v>#REF!</v>
      </c>
      <c r="P1" s="3" t="e">
        <f t="shared" si="0"/>
        <v>#REF!</v>
      </c>
      <c r="Q1" s="4"/>
      <c r="R1" s="3" t="e">
        <f>SUM(M1:Q1)</f>
        <v>#REF!</v>
      </c>
      <c r="S1" s="3" t="e">
        <f>SUM(S13:S165)</f>
        <v>#REF!</v>
      </c>
      <c r="T1" s="3">
        <f>SUM(T13:T165)</f>
        <v>-82262251</v>
      </c>
      <c r="U1" s="3">
        <f>SUM(U13:U165)</f>
        <v>-15378854</v>
      </c>
      <c r="V1" s="3" t="e">
        <f>SUM(V13:V165)</f>
        <v>#REF!</v>
      </c>
      <c r="W1" s="3">
        <f>SUM(W13:W165)</f>
        <v>-108288</v>
      </c>
      <c r="X1" s="4"/>
      <c r="Y1" s="3" t="e">
        <f>+N1+O1-M1</f>
        <v>#REF!</v>
      </c>
      <c r="Z1" s="4"/>
      <c r="AA1" s="4"/>
      <c r="AB1" s="4"/>
      <c r="AC1" s="4"/>
      <c r="AD1" s="4"/>
      <c r="AE1" s="4"/>
      <c r="AF1" s="4"/>
      <c r="AG1" s="4"/>
      <c r="AH1" s="4"/>
      <c r="AI1" s="4"/>
      <c r="AJ1" s="4"/>
      <c r="AK1" s="4"/>
      <c r="AL1" s="4"/>
      <c r="AM1" s="4"/>
      <c r="AN1" s="4"/>
      <c r="AO1" s="4"/>
      <c r="AP1" s="4"/>
      <c r="AQ1" s="4"/>
      <c r="AR1" s="4"/>
      <c r="AS1" s="4"/>
      <c r="AT1" s="4"/>
      <c r="AU1" s="4"/>
      <c r="AV1" s="4"/>
    </row>
    <row r="2" spans="1:48" x14ac:dyDescent="0.25">
      <c r="A2" s="1"/>
      <c r="B2" s="2"/>
      <c r="C2" s="6">
        <f>+SUBTOTAL(9,E13:E166)</f>
        <v>-11534011.219999999</v>
      </c>
      <c r="D2" s="2"/>
      <c r="E2" s="2"/>
      <c r="G2" s="4"/>
      <c r="H2" s="4"/>
      <c r="I2" s="4"/>
      <c r="J2" s="4"/>
      <c r="K2" s="3" t="e">
        <f>+K1-J1</f>
        <v>#REF!</v>
      </c>
      <c r="L2" s="4"/>
      <c r="M2" s="4"/>
      <c r="N2" s="3"/>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1:48" x14ac:dyDescent="0.25">
      <c r="A3" s="1"/>
      <c r="B3" s="4"/>
      <c r="C3" s="3"/>
      <c r="D3" s="4"/>
      <c r="E3" s="4"/>
      <c r="G3" s="4"/>
      <c r="H3" s="4"/>
      <c r="I3" s="4"/>
      <c r="J3" s="4"/>
      <c r="K3" s="3"/>
      <c r="L3" s="3"/>
      <c r="M3" s="4"/>
      <c r="N3" s="3"/>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15.75" x14ac:dyDescent="0.25">
      <c r="B4" s="475" t="s">
        <v>197</v>
      </c>
      <c r="C4" s="475"/>
      <c r="D4" s="475"/>
      <c r="E4" s="221"/>
      <c r="G4" s="4"/>
      <c r="H4" s="475" t="s">
        <v>197</v>
      </c>
      <c r="I4" s="475"/>
      <c r="J4" s="475"/>
      <c r="K4" s="475"/>
      <c r="L4" s="4"/>
      <c r="M4" s="4"/>
      <c r="N4" s="3"/>
      <c r="O4" s="4"/>
      <c r="P4" s="4"/>
      <c r="Q4" s="4"/>
      <c r="R4" s="476" t="s">
        <v>2</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48" ht="15.75" x14ac:dyDescent="0.25">
      <c r="A5" s="7"/>
      <c r="B5" s="475" t="s">
        <v>3</v>
      </c>
      <c r="C5" s="475"/>
      <c r="D5" s="475"/>
      <c r="E5" s="221"/>
      <c r="G5" s="4"/>
      <c r="H5" s="475" t="s">
        <v>4</v>
      </c>
      <c r="I5" s="475"/>
      <c r="J5" s="475"/>
      <c r="K5" s="475"/>
      <c r="L5" s="4"/>
      <c r="M5" s="4"/>
      <c r="N5" s="4"/>
      <c r="O5" s="4"/>
      <c r="P5" s="4"/>
      <c r="Q5" s="4"/>
      <c r="R5" s="476"/>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ht="15.75" x14ac:dyDescent="0.25">
      <c r="A6" s="7"/>
      <c r="B6" s="475" t="s">
        <v>289</v>
      </c>
      <c r="C6" s="475"/>
      <c r="D6" s="475"/>
      <c r="E6" s="221"/>
      <c r="G6" s="4"/>
      <c r="H6" s="475" t="s">
        <v>296</v>
      </c>
      <c r="I6" s="475"/>
      <c r="J6" s="475"/>
      <c r="K6" s="475"/>
      <c r="L6" s="4"/>
      <c r="M6" s="4"/>
      <c r="N6" s="4"/>
      <c r="O6" s="4"/>
      <c r="P6" s="4"/>
      <c r="Q6" s="4"/>
      <c r="R6" s="476"/>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15.75" x14ac:dyDescent="0.25">
      <c r="A7" s="7"/>
      <c r="B7" s="475" t="s">
        <v>5</v>
      </c>
      <c r="C7" s="475"/>
      <c r="D7" s="475"/>
      <c r="E7" s="221"/>
      <c r="G7" s="4"/>
      <c r="H7" s="475" t="s">
        <v>5</v>
      </c>
      <c r="I7" s="475"/>
      <c r="J7" s="475"/>
      <c r="K7" s="475"/>
      <c r="L7" s="4"/>
      <c r="M7" s="4"/>
      <c r="N7" s="4"/>
      <c r="O7" s="4"/>
      <c r="P7" s="4"/>
      <c r="Q7" s="4"/>
      <c r="R7" s="476"/>
      <c r="S7" s="482" t="s">
        <v>6</v>
      </c>
      <c r="T7" s="482"/>
      <c r="U7" s="482"/>
      <c r="V7" s="482"/>
      <c r="W7" s="482"/>
      <c r="X7" s="4"/>
      <c r="Y7" s="4"/>
      <c r="Z7" s="4"/>
      <c r="AA7" s="4"/>
      <c r="AB7" s="4"/>
      <c r="AC7" s="4"/>
      <c r="AD7" s="4"/>
      <c r="AE7" s="4"/>
      <c r="AF7" s="4"/>
      <c r="AG7" s="4"/>
      <c r="AH7" s="4"/>
      <c r="AI7" s="4"/>
      <c r="AJ7" s="4"/>
      <c r="AK7" s="4"/>
      <c r="AL7" s="4"/>
      <c r="AM7" s="4"/>
      <c r="AN7" s="4"/>
      <c r="AO7" s="4"/>
      <c r="AP7" s="4"/>
      <c r="AQ7" s="4"/>
      <c r="AR7" s="4"/>
      <c r="AS7" s="4"/>
      <c r="AT7" s="4"/>
      <c r="AU7" s="4"/>
      <c r="AV7" s="4"/>
    </row>
    <row r="8" spans="1:48" x14ac:dyDescent="0.25">
      <c r="A8" s="1"/>
      <c r="B8" s="4"/>
      <c r="C8" s="8"/>
      <c r="D8" s="3"/>
      <c r="E8" s="3"/>
      <c r="G8" s="4"/>
      <c r="H8" s="4"/>
      <c r="I8" s="9"/>
      <c r="J8" s="9"/>
      <c r="K8" s="9"/>
      <c r="L8" s="9"/>
      <c r="M8" s="10"/>
      <c r="N8" s="4"/>
      <c r="O8" s="4"/>
      <c r="P8" s="4"/>
      <c r="Q8" s="4"/>
      <c r="R8" s="476"/>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ht="42.75" x14ac:dyDescent="0.25">
      <c r="A9" s="212"/>
      <c r="B9" s="5"/>
      <c r="C9" s="4"/>
      <c r="D9" s="4"/>
      <c r="E9" s="4"/>
      <c r="G9" s="4"/>
      <c r="H9" s="4"/>
      <c r="I9" s="5" t="s">
        <v>7</v>
      </c>
      <c r="J9" s="483" t="s">
        <v>8</v>
      </c>
      <c r="K9" s="483"/>
      <c r="L9" s="5" t="s">
        <v>7</v>
      </c>
      <c r="M9" s="11" t="s">
        <v>9</v>
      </c>
      <c r="N9" s="12" t="s">
        <v>10</v>
      </c>
      <c r="O9" s="12" t="s">
        <v>10</v>
      </c>
      <c r="P9" s="12" t="s">
        <v>10</v>
      </c>
      <c r="Q9" s="11"/>
      <c r="R9" s="476"/>
      <c r="S9" s="12" t="s">
        <v>11</v>
      </c>
      <c r="T9" s="12" t="s">
        <v>12</v>
      </c>
      <c r="U9" s="12" t="s">
        <v>13</v>
      </c>
      <c r="V9" s="12" t="s">
        <v>14</v>
      </c>
      <c r="W9" s="12" t="s">
        <v>15</v>
      </c>
      <c r="X9" s="11"/>
      <c r="Y9" s="11"/>
      <c r="Z9" s="11"/>
      <c r="AA9" s="11"/>
      <c r="AB9" s="11"/>
      <c r="AC9" s="11"/>
      <c r="AD9" s="4"/>
      <c r="AE9" s="4"/>
      <c r="AF9" s="4"/>
      <c r="AG9" s="4"/>
      <c r="AH9" s="4"/>
      <c r="AI9" s="4"/>
      <c r="AJ9" s="4"/>
      <c r="AK9" s="4"/>
      <c r="AL9" s="4"/>
      <c r="AM9" s="4"/>
      <c r="AN9" s="4"/>
      <c r="AO9" s="4"/>
      <c r="AP9" s="4"/>
      <c r="AQ9" s="4"/>
      <c r="AR9" s="4"/>
      <c r="AS9" s="4"/>
      <c r="AT9" s="4"/>
      <c r="AU9" s="4"/>
      <c r="AV9" s="4"/>
    </row>
    <row r="10" spans="1:48" ht="77.25" customHeight="1" x14ac:dyDescent="0.25">
      <c r="A10" s="212"/>
      <c r="B10" s="13" t="s">
        <v>16</v>
      </c>
      <c r="C10" s="14">
        <v>2022</v>
      </c>
      <c r="D10" s="4"/>
      <c r="E10" s="14">
        <v>2021</v>
      </c>
      <c r="G10" s="15" t="s">
        <v>17</v>
      </c>
      <c r="H10" s="13" t="s">
        <v>18</v>
      </c>
      <c r="I10" s="16">
        <v>43465</v>
      </c>
      <c r="J10" s="17" t="s">
        <v>19</v>
      </c>
      <c r="K10" s="17" t="s">
        <v>20</v>
      </c>
      <c r="L10" s="16">
        <v>43100</v>
      </c>
      <c r="M10" s="11" t="s">
        <v>21</v>
      </c>
      <c r="N10" s="12" t="s">
        <v>22</v>
      </c>
      <c r="O10" s="12" t="s">
        <v>23</v>
      </c>
      <c r="P10" s="12" t="s">
        <v>24</v>
      </c>
      <c r="Q10" s="11"/>
      <c r="R10" s="11"/>
      <c r="S10" s="12" t="s">
        <v>25</v>
      </c>
      <c r="T10" s="12" t="s">
        <v>26</v>
      </c>
      <c r="U10" s="12" t="s">
        <v>27</v>
      </c>
      <c r="V10" s="12" t="s">
        <v>28</v>
      </c>
      <c r="W10" s="12" t="s">
        <v>29</v>
      </c>
      <c r="X10" s="11"/>
      <c r="Y10" s="11"/>
      <c r="Z10" s="11"/>
      <c r="AA10" s="11"/>
      <c r="AB10" s="11"/>
      <c r="AC10" s="11"/>
      <c r="AD10" s="4"/>
      <c r="AE10" s="4"/>
      <c r="AF10" s="4"/>
      <c r="AG10" s="4"/>
      <c r="AH10" s="4"/>
      <c r="AI10" s="4"/>
      <c r="AJ10" s="4"/>
      <c r="AK10" s="4"/>
      <c r="AL10" s="4"/>
      <c r="AM10" s="4"/>
      <c r="AN10" s="4"/>
      <c r="AO10" s="4"/>
      <c r="AP10" s="4"/>
      <c r="AQ10" s="4"/>
      <c r="AR10" s="4"/>
      <c r="AS10" s="4"/>
      <c r="AT10" s="4"/>
      <c r="AU10" s="4"/>
      <c r="AV10" s="4"/>
    </row>
    <row r="11" spans="1:48" x14ac:dyDescent="0.25">
      <c r="A11" s="212"/>
      <c r="B11" s="18" t="s">
        <v>30</v>
      </c>
      <c r="C11" s="222"/>
      <c r="D11" s="4"/>
      <c r="E11" s="14"/>
      <c r="F11" s="87"/>
      <c r="G11" s="4"/>
      <c r="H11" s="4"/>
      <c r="I11" s="19" t="s">
        <v>31</v>
      </c>
      <c r="J11" s="19" t="s">
        <v>32</v>
      </c>
      <c r="K11" s="19" t="s">
        <v>33</v>
      </c>
      <c r="L11" s="19" t="s">
        <v>34</v>
      </c>
      <c r="M11" s="20" t="s">
        <v>35</v>
      </c>
      <c r="N11" s="11"/>
      <c r="O11" s="11"/>
      <c r="P11" s="11"/>
      <c r="Q11" s="11"/>
      <c r="R11" s="11"/>
      <c r="S11" s="11"/>
      <c r="T11" s="11"/>
      <c r="U11" s="11"/>
      <c r="V11" s="11"/>
      <c r="W11" s="11"/>
      <c r="X11" s="11"/>
      <c r="Y11" s="11"/>
      <c r="Z11" s="11"/>
      <c r="AA11" s="11"/>
      <c r="AB11" s="11"/>
      <c r="AC11" s="11"/>
      <c r="AD11" s="4"/>
      <c r="AE11" s="4"/>
      <c r="AF11" s="4"/>
      <c r="AG11" s="4"/>
      <c r="AH11" s="4"/>
      <c r="AI11" s="4"/>
      <c r="AJ11" s="4"/>
      <c r="AK11" s="4"/>
      <c r="AL11" s="4"/>
      <c r="AM11" s="4"/>
      <c r="AN11" s="4"/>
      <c r="AO11" s="4"/>
      <c r="AP11" s="4"/>
      <c r="AQ11" s="4"/>
      <c r="AR11" s="4"/>
      <c r="AS11" s="4"/>
      <c r="AT11" s="4"/>
      <c r="AU11" s="4"/>
      <c r="AV11" s="4"/>
    </row>
    <row r="12" spans="1:48" x14ac:dyDescent="0.25">
      <c r="A12" s="212"/>
      <c r="B12" s="21" t="s">
        <v>323</v>
      </c>
      <c r="C12" s="223">
        <v>4905</v>
      </c>
      <c r="D12" s="4"/>
      <c r="E12" s="223">
        <v>0</v>
      </c>
      <c r="F12" s="87"/>
      <c r="G12" s="4"/>
      <c r="H12" s="4"/>
      <c r="I12" s="19"/>
      <c r="J12" s="19"/>
      <c r="K12" s="19"/>
      <c r="L12" s="19"/>
      <c r="M12" s="20"/>
      <c r="N12" s="11"/>
      <c r="O12" s="11"/>
      <c r="P12" s="11"/>
      <c r="Q12" s="11"/>
      <c r="R12" s="11"/>
      <c r="S12" s="11"/>
      <c r="T12" s="11"/>
      <c r="U12" s="11"/>
      <c r="V12" s="11"/>
      <c r="W12" s="11"/>
      <c r="X12" s="11"/>
      <c r="Y12" s="11"/>
      <c r="Z12" s="11"/>
      <c r="AA12" s="11"/>
      <c r="AB12" s="11"/>
      <c r="AC12" s="11"/>
      <c r="AD12" s="4"/>
      <c r="AE12" s="4"/>
      <c r="AF12" s="4"/>
      <c r="AG12" s="4"/>
      <c r="AH12" s="4"/>
      <c r="AI12" s="4"/>
      <c r="AJ12" s="4"/>
      <c r="AK12" s="4"/>
      <c r="AL12" s="4"/>
      <c r="AM12" s="4"/>
      <c r="AN12" s="4"/>
      <c r="AO12" s="4"/>
      <c r="AP12" s="4"/>
      <c r="AQ12" s="4"/>
      <c r="AR12" s="4"/>
      <c r="AS12" s="4"/>
      <c r="AT12" s="4"/>
      <c r="AU12" s="4"/>
      <c r="AV12" s="4"/>
    </row>
    <row r="13" spans="1:48" x14ac:dyDescent="0.25">
      <c r="A13" s="213"/>
      <c r="B13" s="21" t="s">
        <v>36</v>
      </c>
      <c r="C13" s="223">
        <v>750000</v>
      </c>
      <c r="D13" s="22"/>
      <c r="E13" s="79">
        <v>700000</v>
      </c>
      <c r="F13" s="22"/>
      <c r="G13" s="4"/>
      <c r="H13" s="4"/>
      <c r="I13" s="3">
        <f>+C11+E13</f>
        <v>700000</v>
      </c>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48" x14ac:dyDescent="0.25">
      <c r="A14" s="213"/>
      <c r="B14" s="21" t="s">
        <v>198</v>
      </c>
      <c r="C14" s="223">
        <v>484977.51</v>
      </c>
      <c r="D14" s="22"/>
      <c r="E14" s="79">
        <v>2041958.69</v>
      </c>
      <c r="F14" s="22"/>
      <c r="G14" s="4"/>
      <c r="H14" s="4" t="s">
        <v>37</v>
      </c>
      <c r="I14" s="3">
        <f>+E13+E14</f>
        <v>2741958.69</v>
      </c>
      <c r="J14" s="4"/>
      <c r="K14" s="4"/>
      <c r="L14" s="3" t="e">
        <f>+#REF!+#REF!</f>
        <v>#REF!</v>
      </c>
      <c r="M14" s="3" t="e">
        <f t="shared" ref="M14:M92" si="1">+I14+J14-K14-L14</f>
        <v>#REF!</v>
      </c>
      <c r="N14" s="3"/>
      <c r="O14" s="3"/>
      <c r="P14" s="3"/>
      <c r="Q14" s="3"/>
      <c r="R14" s="3"/>
      <c r="S14" s="4"/>
      <c r="T14" s="4"/>
      <c r="U14" s="4"/>
      <c r="V14" s="4"/>
      <c r="W14" s="4"/>
      <c r="X14" s="3">
        <f t="shared" ref="X14:X23" si="2">SUM(S14:W14)-N14</f>
        <v>0</v>
      </c>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48" x14ac:dyDescent="0.25">
      <c r="A15" s="213"/>
      <c r="B15" s="21" t="s">
        <v>199</v>
      </c>
      <c r="C15" s="223">
        <v>7571926.3099999996</v>
      </c>
      <c r="D15" s="22"/>
      <c r="E15" s="79">
        <v>6579458.0899999999</v>
      </c>
      <c r="F15" s="22"/>
      <c r="G15" s="4"/>
      <c r="H15" s="4"/>
      <c r="I15" s="3"/>
      <c r="J15" s="4"/>
      <c r="K15" s="4"/>
      <c r="L15" s="3"/>
      <c r="M15" s="3"/>
      <c r="N15" s="3"/>
      <c r="O15" s="3"/>
      <c r="P15" s="3"/>
      <c r="Q15" s="3"/>
      <c r="R15" s="3"/>
      <c r="S15" s="4"/>
      <c r="T15" s="4"/>
      <c r="U15" s="4"/>
      <c r="V15" s="4"/>
      <c r="W15" s="4"/>
      <c r="X15" s="3"/>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48" x14ac:dyDescent="0.25">
      <c r="A16" s="213"/>
      <c r="B16" s="21" t="s">
        <v>298</v>
      </c>
      <c r="C16" s="223">
        <v>126213.44</v>
      </c>
      <c r="D16" s="22"/>
      <c r="E16" s="79">
        <v>115767</v>
      </c>
      <c r="F16" s="22"/>
      <c r="G16" s="4"/>
      <c r="H16" s="4"/>
      <c r="I16" s="3"/>
      <c r="J16" s="4"/>
      <c r="K16" s="4"/>
      <c r="L16" s="3"/>
      <c r="M16" s="3"/>
      <c r="N16" s="3"/>
      <c r="O16" s="3"/>
      <c r="P16" s="3"/>
      <c r="Q16" s="3"/>
      <c r="R16" s="3"/>
      <c r="S16" s="4"/>
      <c r="T16" s="4"/>
      <c r="U16" s="4"/>
      <c r="V16" s="4"/>
      <c r="W16" s="4"/>
      <c r="X16" s="3"/>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48" x14ac:dyDescent="0.25">
      <c r="A17" s="213"/>
      <c r="B17" s="21" t="s">
        <v>200</v>
      </c>
      <c r="C17" s="223">
        <v>8894549.4499999993</v>
      </c>
      <c r="D17" s="22"/>
      <c r="E17" s="79">
        <v>10164452</v>
      </c>
      <c r="F17" s="22"/>
      <c r="G17" s="4"/>
      <c r="H17" s="4"/>
      <c r="I17" s="3"/>
      <c r="J17" s="4"/>
      <c r="K17" s="4"/>
      <c r="L17" s="3"/>
      <c r="M17" s="3"/>
      <c r="N17" s="3"/>
      <c r="O17" s="3"/>
      <c r="P17" s="3"/>
      <c r="Q17" s="3"/>
      <c r="R17" s="3"/>
      <c r="S17" s="4"/>
      <c r="T17" s="4"/>
      <c r="U17" s="4"/>
      <c r="V17" s="4"/>
      <c r="W17" s="4"/>
      <c r="X17" s="3"/>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48" x14ac:dyDescent="0.25">
      <c r="A18" s="213"/>
      <c r="B18" s="21" t="s">
        <v>324</v>
      </c>
      <c r="C18" s="223">
        <v>454489.43</v>
      </c>
      <c r="D18" s="164"/>
      <c r="E18" s="79">
        <v>4216254</v>
      </c>
      <c r="F18" s="22"/>
      <c r="G18" s="4"/>
      <c r="H18" s="4"/>
      <c r="I18" s="3"/>
      <c r="J18" s="4"/>
      <c r="K18" s="4"/>
      <c r="L18" s="3"/>
      <c r="M18" s="3"/>
      <c r="N18" s="3"/>
      <c r="O18" s="3"/>
      <c r="P18" s="3"/>
      <c r="Q18" s="3"/>
      <c r="R18" s="3"/>
      <c r="S18" s="4"/>
      <c r="T18" s="4"/>
      <c r="U18" s="4"/>
      <c r="V18" s="4"/>
      <c r="W18" s="4"/>
      <c r="X18" s="3"/>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48" x14ac:dyDescent="0.25">
      <c r="A19" s="213"/>
      <c r="B19" s="21" t="s">
        <v>38</v>
      </c>
      <c r="C19" s="223">
        <v>3176087.29</v>
      </c>
      <c r="D19" s="164"/>
      <c r="E19" s="79">
        <v>5426564</v>
      </c>
      <c r="F19" s="79"/>
      <c r="G19" s="4" t="s">
        <v>39</v>
      </c>
      <c r="H19" s="4" t="str">
        <f>+B19</f>
        <v>Material gastable</v>
      </c>
      <c r="I19" s="3">
        <f>+E19</f>
        <v>5426564</v>
      </c>
      <c r="J19" s="4"/>
      <c r="K19" s="4"/>
      <c r="L19" s="3" t="e">
        <f>+#REF!</f>
        <v>#REF!</v>
      </c>
      <c r="M19" s="3" t="e">
        <f t="shared" si="1"/>
        <v>#REF!</v>
      </c>
      <c r="N19" s="3" t="e">
        <f>-M19</f>
        <v>#REF!</v>
      </c>
      <c r="O19" s="3"/>
      <c r="P19" s="3"/>
      <c r="Q19" s="4"/>
      <c r="R19" s="3" t="e">
        <f t="shared" ref="R19:R82" si="3">SUM(M19:Q19)</f>
        <v>#REF!</v>
      </c>
      <c r="S19" s="4"/>
      <c r="T19" s="4"/>
      <c r="U19" s="4"/>
      <c r="V19" s="3" t="e">
        <f>+N19</f>
        <v>#REF!</v>
      </c>
      <c r="W19" s="4"/>
      <c r="X19" s="3" t="e">
        <f t="shared" si="2"/>
        <v>#REF!</v>
      </c>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x14ac:dyDescent="0.25">
      <c r="A20" s="213"/>
      <c r="B20" s="21" t="s">
        <v>40</v>
      </c>
      <c r="C20" s="225">
        <v>338529.69</v>
      </c>
      <c r="D20" s="227">
        <f>+C20+C21</f>
        <v>253897.26</v>
      </c>
      <c r="E20" s="79">
        <v>680368</v>
      </c>
      <c r="F20" s="164"/>
      <c r="G20" s="4"/>
      <c r="H20" s="4"/>
      <c r="I20" s="3"/>
      <c r="J20" s="4"/>
      <c r="K20" s="4"/>
      <c r="L20" s="3" t="e">
        <f>+#REF!</f>
        <v>#REF!</v>
      </c>
      <c r="M20" s="3" t="e">
        <f t="shared" si="1"/>
        <v>#REF!</v>
      </c>
      <c r="N20" s="3" t="e">
        <f>-M20</f>
        <v>#REF!</v>
      </c>
      <c r="O20" s="3"/>
      <c r="P20" s="3"/>
      <c r="Q20" s="4"/>
      <c r="R20" s="3" t="e">
        <f t="shared" ref="R20" si="4">SUM(M20:Q20)</f>
        <v>#REF!</v>
      </c>
      <c r="S20" s="4"/>
      <c r="T20" s="4"/>
      <c r="U20" s="4"/>
      <c r="V20" s="3" t="e">
        <f>+N20</f>
        <v>#REF!</v>
      </c>
      <c r="W20" s="4"/>
      <c r="X20" s="3" t="e">
        <f t="shared" si="2"/>
        <v>#REF!</v>
      </c>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x14ac:dyDescent="0.25">
      <c r="A21" s="213"/>
      <c r="B21" s="21" t="s">
        <v>276</v>
      </c>
      <c r="C21" s="226">
        <v>-84632.43</v>
      </c>
      <c r="D21" s="22"/>
      <c r="E21" s="79">
        <v>-510276</v>
      </c>
      <c r="F21" s="22"/>
      <c r="G21" s="4"/>
      <c r="H21" s="4"/>
      <c r="I21" s="3"/>
      <c r="J21" s="4"/>
      <c r="K21" s="4"/>
      <c r="L21" s="3"/>
      <c r="M21" s="3"/>
      <c r="N21" s="3"/>
      <c r="O21" s="3"/>
      <c r="P21" s="3"/>
      <c r="Q21" s="4"/>
      <c r="R21" s="3"/>
      <c r="S21" s="4"/>
      <c r="T21" s="4"/>
      <c r="U21" s="4"/>
      <c r="V21" s="3"/>
      <c r="W21" s="4"/>
      <c r="X21" s="3"/>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x14ac:dyDescent="0.25">
      <c r="A22" s="213"/>
      <c r="B22" s="21" t="s">
        <v>41</v>
      </c>
      <c r="C22" s="223">
        <v>89150292.170000002</v>
      </c>
      <c r="D22" s="137">
        <f>+C22+C23</f>
        <v>64530976.170000002</v>
      </c>
      <c r="E22" s="79">
        <v>85392258</v>
      </c>
      <c r="F22" s="22"/>
      <c r="G22" s="4" t="s">
        <v>42</v>
      </c>
      <c r="H22" s="4" t="str">
        <f>+B22</f>
        <v>Mobiliarios y equipos de oficina</v>
      </c>
      <c r="I22" s="3" t="e">
        <f>+#REF!</f>
        <v>#REF!</v>
      </c>
      <c r="J22" s="3">
        <f>1983796+540000</f>
        <v>2523796</v>
      </c>
      <c r="K22" s="3"/>
      <c r="L22" s="3" t="e">
        <f>+#REF!</f>
        <v>#REF!</v>
      </c>
      <c r="M22" s="3" t="e">
        <f t="shared" si="1"/>
        <v>#REF!</v>
      </c>
      <c r="N22" s="3"/>
      <c r="O22" s="3" t="e">
        <f>-M22</f>
        <v>#REF!</v>
      </c>
      <c r="P22" s="3"/>
      <c r="Q22" s="4"/>
      <c r="R22" s="3" t="e">
        <f t="shared" si="3"/>
        <v>#REF!</v>
      </c>
      <c r="S22" s="4"/>
      <c r="T22" s="4"/>
      <c r="U22" s="4"/>
      <c r="V22" s="4"/>
      <c r="W22" s="4"/>
      <c r="X22" s="3">
        <f t="shared" si="2"/>
        <v>0</v>
      </c>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x14ac:dyDescent="0.25">
      <c r="A23" s="213"/>
      <c r="B23" s="21" t="s">
        <v>43</v>
      </c>
      <c r="C23" s="226">
        <v>-24619316</v>
      </c>
      <c r="D23" s="164"/>
      <c r="E23" s="79">
        <v>-24177559</v>
      </c>
      <c r="F23" s="22"/>
      <c r="G23" s="4"/>
      <c r="H23" s="4" t="str">
        <f>+B23</f>
        <v>Depreciación acumulada</v>
      </c>
      <c r="I23" s="3">
        <f>+E22</f>
        <v>85392258</v>
      </c>
      <c r="J23" s="3">
        <v>5576912</v>
      </c>
      <c r="K23" s="23">
        <v>2268157</v>
      </c>
      <c r="L23" s="3" t="e">
        <f>+#REF!</f>
        <v>#REF!</v>
      </c>
      <c r="M23" s="3" t="e">
        <f>+I23+J23-K23-L23</f>
        <v>#REF!</v>
      </c>
      <c r="N23" s="4"/>
      <c r="O23" s="3" t="e">
        <f>-M23</f>
        <v>#REF!</v>
      </c>
      <c r="P23" s="3"/>
      <c r="Q23" s="4"/>
      <c r="R23" s="3" t="e">
        <f>SUM(M23:Q23)</f>
        <v>#REF!</v>
      </c>
      <c r="S23" s="4"/>
      <c r="T23" s="4"/>
      <c r="U23" s="4"/>
      <c r="V23" s="4"/>
      <c r="W23" s="4"/>
      <c r="X23" s="3">
        <f t="shared" si="2"/>
        <v>0</v>
      </c>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x14ac:dyDescent="0.25">
      <c r="A24" s="213"/>
      <c r="B24" s="21" t="s">
        <v>44</v>
      </c>
      <c r="C24" s="223">
        <v>310110.13</v>
      </c>
      <c r="D24" s="137">
        <f>+C24+C25</f>
        <v>195040.64000000001</v>
      </c>
      <c r="E24" s="79">
        <v>447187</v>
      </c>
      <c r="F24" s="22"/>
      <c r="G24" s="4" t="s">
        <v>42</v>
      </c>
      <c r="H24" s="4" t="str">
        <f>+B24</f>
        <v>Intangibles</v>
      </c>
      <c r="I24" s="3">
        <f>+E23</f>
        <v>-24177559</v>
      </c>
      <c r="J24" s="3">
        <v>5477112</v>
      </c>
      <c r="K24" s="3"/>
      <c r="L24" s="3" t="e">
        <f>+#REF!</f>
        <v>#REF!</v>
      </c>
      <c r="M24" s="3" t="e">
        <f t="shared" ref="M24:M25" si="5">+I24+J24-K24-L24</f>
        <v>#REF!</v>
      </c>
      <c r="N24" s="4"/>
      <c r="O24" s="3" t="e">
        <f>-M24</f>
        <v>#REF!</v>
      </c>
      <c r="P24" s="4"/>
      <c r="Q24" s="4"/>
      <c r="R24" s="3" t="e">
        <f>SUM(M24:Q24)</f>
        <v>#REF!</v>
      </c>
      <c r="S24" s="4"/>
      <c r="T24" s="4"/>
      <c r="U24" s="4"/>
      <c r="V24" s="4"/>
      <c r="W24" s="4"/>
      <c r="X24" s="3"/>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x14ac:dyDescent="0.25">
      <c r="A25" s="213"/>
      <c r="B25" s="21" t="s">
        <v>45</v>
      </c>
      <c r="C25" s="226">
        <v>-115069.49</v>
      </c>
      <c r="D25" s="22"/>
      <c r="E25" s="113">
        <v>-335390</v>
      </c>
      <c r="F25" s="22"/>
      <c r="G25" s="4"/>
      <c r="H25" s="4" t="str">
        <f>+B25</f>
        <v>Amortización</v>
      </c>
      <c r="I25" s="3">
        <f>+E24</f>
        <v>447187</v>
      </c>
      <c r="J25" s="3">
        <v>1011668</v>
      </c>
      <c r="K25" s="3">
        <v>2141793</v>
      </c>
      <c r="L25" s="3" t="e">
        <f>+#REF!</f>
        <v>#REF!</v>
      </c>
      <c r="M25" s="3" t="e">
        <f t="shared" si="5"/>
        <v>#REF!</v>
      </c>
      <c r="N25" s="4"/>
      <c r="O25" s="3" t="e">
        <f>-M25</f>
        <v>#REF!</v>
      </c>
      <c r="P25" s="3" t="e">
        <f>+O24+O25</f>
        <v>#REF!</v>
      </c>
      <c r="Q25" s="4"/>
      <c r="R25" s="3" t="e">
        <f>SUM(M25:Q25)</f>
        <v>#REF!</v>
      </c>
      <c r="S25" s="4"/>
      <c r="T25" s="4"/>
      <c r="U25" s="4"/>
      <c r="V25" s="4"/>
      <c r="W25" s="4"/>
      <c r="X25" s="3"/>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x14ac:dyDescent="0.25">
      <c r="A26" s="213"/>
      <c r="B26" s="33" t="s">
        <v>212</v>
      </c>
      <c r="C26" s="223"/>
      <c r="D26" s="22"/>
      <c r="E26" s="79">
        <v>0</v>
      </c>
      <c r="F26" s="22"/>
      <c r="G26" s="4"/>
      <c r="H26" s="4"/>
      <c r="I26" s="3">
        <f>+E25</f>
        <v>-335390</v>
      </c>
      <c r="J26" s="3"/>
      <c r="K26" s="3"/>
      <c r="L26" s="3"/>
      <c r="M26" s="3"/>
      <c r="N26" s="4"/>
      <c r="O26" s="3"/>
      <c r="P26" s="4"/>
      <c r="Q26" s="4"/>
      <c r="R26" s="3"/>
      <c r="S26" s="4"/>
      <c r="T26" s="4"/>
      <c r="U26" s="4"/>
      <c r="V26" s="4"/>
      <c r="W26" s="4"/>
      <c r="X26" s="3"/>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x14ac:dyDescent="0.25">
      <c r="A27" s="213"/>
      <c r="B27" s="18" t="s">
        <v>46</v>
      </c>
      <c r="C27" s="223"/>
      <c r="D27" s="22"/>
      <c r="E27" s="79"/>
      <c r="F27" s="22"/>
      <c r="G27" s="4"/>
      <c r="H27" s="4"/>
      <c r="I27" s="3"/>
      <c r="J27" s="3"/>
      <c r="K27" s="3"/>
      <c r="L27" s="3"/>
      <c r="M27" s="3"/>
      <c r="N27" s="4"/>
      <c r="O27" s="3"/>
      <c r="P27" s="4"/>
      <c r="Q27" s="4"/>
      <c r="R27" s="3"/>
      <c r="S27" s="4"/>
      <c r="T27" s="4"/>
      <c r="U27" s="4"/>
      <c r="V27" s="4"/>
      <c r="W27" s="4"/>
      <c r="X27" s="3"/>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x14ac:dyDescent="0.25">
      <c r="A28" s="213"/>
      <c r="B28" s="21" t="s">
        <v>47</v>
      </c>
      <c r="C28" s="223">
        <v>-5500510.75</v>
      </c>
      <c r="D28" s="226">
        <f>+C28+C29</f>
        <v>-5792461.0800000001</v>
      </c>
      <c r="E28" s="79">
        <v>-6458438</v>
      </c>
      <c r="F28" s="79"/>
      <c r="G28" s="4" t="s">
        <v>39</v>
      </c>
      <c r="H28" s="4" t="str">
        <f>+B28</f>
        <v>Cuentas por pagar</v>
      </c>
      <c r="I28" s="3" t="e">
        <f>+#REF!</f>
        <v>#REF!</v>
      </c>
      <c r="J28" s="3"/>
      <c r="K28" s="3"/>
      <c r="L28" s="3" t="e">
        <f>+#REF!</f>
        <v>#REF!</v>
      </c>
      <c r="M28" s="3" t="e">
        <f t="shared" si="1"/>
        <v>#REF!</v>
      </c>
      <c r="N28" s="3" t="e">
        <f>-M28</f>
        <v>#REF!</v>
      </c>
      <c r="O28" s="3"/>
      <c r="P28" s="3"/>
      <c r="Q28" s="4"/>
      <c r="R28" s="3" t="e">
        <f t="shared" si="3"/>
        <v>#REF!</v>
      </c>
      <c r="S28" s="4"/>
      <c r="T28" s="4"/>
      <c r="U28" s="4"/>
      <c r="V28" s="3" t="e">
        <f>+N28</f>
        <v>#REF!</v>
      </c>
      <c r="W28" s="4"/>
      <c r="X28" s="3" t="e">
        <f>SUM(S28:W28)-N28</f>
        <v>#REF!</v>
      </c>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x14ac:dyDescent="0.25">
      <c r="A29" s="213"/>
      <c r="B29" s="21" t="s">
        <v>48</v>
      </c>
      <c r="C29" s="223">
        <v>-291950.33</v>
      </c>
      <c r="D29" s="164"/>
      <c r="E29" s="79">
        <v>-138895</v>
      </c>
      <c r="F29" s="22"/>
      <c r="G29" s="4"/>
      <c r="H29" s="4" t="str">
        <f>+B29</f>
        <v>Retenciones y acumulaciones por pagar</v>
      </c>
      <c r="I29" s="3">
        <f>+E28</f>
        <v>-6458438</v>
      </c>
      <c r="J29" s="3"/>
      <c r="K29" s="3"/>
      <c r="L29" s="3" t="e">
        <f>+#REF!</f>
        <v>#REF!</v>
      </c>
      <c r="M29" s="3" t="e">
        <f t="shared" si="1"/>
        <v>#REF!</v>
      </c>
      <c r="N29" s="3" t="e">
        <f>-M29</f>
        <v>#REF!</v>
      </c>
      <c r="O29" s="3"/>
      <c r="P29" s="3"/>
      <c r="Q29" s="4"/>
      <c r="R29" s="3" t="e">
        <f t="shared" si="3"/>
        <v>#REF!</v>
      </c>
      <c r="S29" s="4"/>
      <c r="T29" s="4"/>
      <c r="U29" s="4"/>
      <c r="V29" s="4"/>
      <c r="W29" s="4"/>
      <c r="X29" s="3" t="e">
        <f>SUM(S29:W29)-N29</f>
        <v>#REF!</v>
      </c>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x14ac:dyDescent="0.25">
      <c r="A30" s="213"/>
      <c r="B30" s="21"/>
      <c r="C30" s="223"/>
      <c r="D30" s="22"/>
      <c r="E30" s="207"/>
      <c r="F30" s="22"/>
      <c r="G30" s="4"/>
      <c r="H30" s="4"/>
      <c r="I30" s="3"/>
      <c r="J30" s="3"/>
      <c r="K30" s="3"/>
      <c r="L30" s="3"/>
      <c r="M30" s="3"/>
      <c r="N30" s="3"/>
      <c r="O30" s="3"/>
      <c r="P30" s="3"/>
      <c r="Q30" s="4"/>
      <c r="R30" s="3"/>
      <c r="S30" s="4"/>
      <c r="T30" s="4"/>
      <c r="U30" s="4"/>
      <c r="V30" s="4"/>
      <c r="W30" s="4"/>
      <c r="X30" s="3"/>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x14ac:dyDescent="0.25">
      <c r="A31" s="213"/>
      <c r="B31" s="18" t="s">
        <v>49</v>
      </c>
      <c r="C31" s="223"/>
      <c r="D31" s="22"/>
      <c r="E31" s="79"/>
      <c r="F31" s="22"/>
      <c r="G31" s="4"/>
      <c r="H31" s="4"/>
      <c r="I31" s="3"/>
      <c r="J31" s="3"/>
      <c r="K31" s="3"/>
      <c r="L31" s="3"/>
      <c r="M31" s="3"/>
      <c r="N31" s="3"/>
      <c r="O31" s="3"/>
      <c r="P31" s="3"/>
      <c r="Q31" s="4"/>
      <c r="R31" s="3"/>
      <c r="S31" s="4"/>
      <c r="T31" s="4"/>
      <c r="U31" s="4"/>
      <c r="V31" s="4"/>
      <c r="W31" s="4"/>
      <c r="X31" s="3"/>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x14ac:dyDescent="0.25">
      <c r="A32" s="213"/>
      <c r="B32" s="21" t="s">
        <v>50</v>
      </c>
      <c r="C32" s="223">
        <v>-81526282</v>
      </c>
      <c r="D32" s="22"/>
      <c r="E32" s="79">
        <v>-72609698</v>
      </c>
      <c r="F32" s="22"/>
      <c r="G32" s="4"/>
      <c r="H32" s="4" t="str">
        <f>+B32</f>
        <v>Resultado acumulado</v>
      </c>
      <c r="I32" s="3" t="e">
        <f>+#REF!+SUM(E37:E163)</f>
        <v>#REF!</v>
      </c>
      <c r="J32" s="3">
        <v>1953658</v>
      </c>
      <c r="K32" s="3" t="e">
        <f>-I165</f>
        <v>#REF!</v>
      </c>
      <c r="L32" s="3" t="e">
        <f>+#REF!+SUM(#REF!)</f>
        <v>#REF!</v>
      </c>
      <c r="M32" s="3" t="e">
        <f>+I32+J32-K32-L32</f>
        <v>#REF!</v>
      </c>
      <c r="N32" s="3" t="e">
        <f t="shared" ref="N32:N37" si="6">-M32</f>
        <v>#REF!</v>
      </c>
      <c r="O32" s="3"/>
      <c r="P32" s="3"/>
      <c r="Q32" s="4"/>
      <c r="R32" s="3" t="e">
        <f t="shared" si="3"/>
        <v>#REF!</v>
      </c>
      <c r="S32" s="4"/>
      <c r="T32" s="4"/>
      <c r="U32" s="4"/>
      <c r="V32" s="3" t="e">
        <f>+N32</f>
        <v>#REF!</v>
      </c>
      <c r="W32" s="4"/>
      <c r="X32" s="3" t="e">
        <f>SUM(S32:W32)-N32</f>
        <v>#REF!</v>
      </c>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x14ac:dyDescent="0.25">
      <c r="A33" s="213"/>
      <c r="B33" s="21"/>
      <c r="C33" s="223"/>
      <c r="D33" s="22"/>
      <c r="E33" s="207"/>
      <c r="F33" s="22"/>
      <c r="G33" s="4"/>
      <c r="H33" s="4"/>
      <c r="I33" s="3"/>
      <c r="J33" s="3"/>
      <c r="K33" s="3"/>
      <c r="L33" s="3"/>
      <c r="M33" s="3"/>
      <c r="N33" s="3"/>
      <c r="O33" s="3"/>
      <c r="P33" s="3"/>
      <c r="Q33" s="4"/>
      <c r="R33" s="3"/>
      <c r="S33" s="4"/>
      <c r="T33" s="4"/>
      <c r="U33" s="4"/>
      <c r="V33" s="4"/>
      <c r="W33" s="4"/>
      <c r="X33" s="3"/>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x14ac:dyDescent="0.25">
      <c r="A34" s="213"/>
      <c r="B34" s="24" t="s">
        <v>52</v>
      </c>
      <c r="C34" s="223"/>
      <c r="D34" s="26"/>
      <c r="E34" s="113">
        <v>0</v>
      </c>
      <c r="F34" s="26"/>
      <c r="G34" s="24"/>
      <c r="H34" s="8"/>
      <c r="I34" s="8"/>
      <c r="J34" s="8"/>
      <c r="K34" s="24"/>
      <c r="L34" s="8"/>
      <c r="M34" s="8"/>
      <c r="N34" s="8"/>
      <c r="O34" s="8"/>
      <c r="P34" s="8"/>
      <c r="Q34" s="24"/>
      <c r="R34" s="8"/>
      <c r="S34" s="24"/>
      <c r="T34" s="24"/>
      <c r="U34" s="24"/>
      <c r="V34" s="24"/>
      <c r="W34" s="24"/>
      <c r="X34" s="8"/>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row>
    <row r="35" spans="1:48" x14ac:dyDescent="0.25">
      <c r="A35" s="213"/>
      <c r="B35" s="24"/>
      <c r="C35" s="223"/>
      <c r="D35" s="26"/>
      <c r="E35" s="113"/>
      <c r="F35" s="26"/>
      <c r="G35" s="24"/>
      <c r="H35" s="8"/>
      <c r="I35" s="8"/>
      <c r="J35" s="8"/>
      <c r="K35" s="24"/>
      <c r="L35" s="8"/>
      <c r="M35" s="8"/>
      <c r="N35" s="8"/>
      <c r="O35" s="8"/>
      <c r="P35" s="8"/>
      <c r="Q35" s="24"/>
      <c r="R35" s="8"/>
      <c r="S35" s="24"/>
      <c r="T35" s="24"/>
      <c r="U35" s="24"/>
      <c r="V35" s="24"/>
      <c r="W35" s="24"/>
      <c r="X35" s="8"/>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row>
    <row r="36" spans="1:48" x14ac:dyDescent="0.25">
      <c r="A36" s="213"/>
      <c r="B36" s="18" t="s">
        <v>53</v>
      </c>
      <c r="C36" s="223"/>
      <c r="D36" s="26"/>
      <c r="E36" s="113"/>
      <c r="F36" s="26"/>
      <c r="G36" s="24"/>
      <c r="H36" s="24"/>
      <c r="I36" s="8"/>
      <c r="J36" s="24"/>
      <c r="K36" s="24"/>
      <c r="L36" s="8"/>
      <c r="M36" s="8">
        <f t="shared" si="1"/>
        <v>0</v>
      </c>
      <c r="N36" s="8">
        <f t="shared" si="6"/>
        <v>0</v>
      </c>
      <c r="O36" s="8"/>
      <c r="P36" s="8"/>
      <c r="Q36" s="24"/>
      <c r="R36" s="8">
        <f t="shared" si="3"/>
        <v>0</v>
      </c>
      <c r="S36" s="24"/>
      <c r="T36" s="24"/>
      <c r="U36" s="24"/>
      <c r="V36" s="24"/>
      <c r="W36" s="24"/>
      <c r="X36" s="8">
        <f t="shared" ref="X36:X57" si="7">SUM(S36:W36)-N36</f>
        <v>0</v>
      </c>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row>
    <row r="37" spans="1:48" x14ac:dyDescent="0.25">
      <c r="A37" s="213"/>
      <c r="B37" s="27" t="s">
        <v>54</v>
      </c>
      <c r="C37" s="223">
        <v>-78601133.969999999</v>
      </c>
      <c r="D37" s="22"/>
      <c r="E37" s="113">
        <v>-131507064</v>
      </c>
      <c r="F37" s="22"/>
      <c r="G37" s="4" t="s">
        <v>39</v>
      </c>
      <c r="H37" s="4" t="str">
        <f>+B37</f>
        <v>Ingresos</v>
      </c>
      <c r="I37" s="3" t="e">
        <f>+#REF!</f>
        <v>#REF!</v>
      </c>
      <c r="J37" s="4"/>
      <c r="K37" s="4"/>
      <c r="L37" s="3"/>
      <c r="M37" s="3" t="e">
        <f t="shared" si="1"/>
        <v>#REF!</v>
      </c>
      <c r="N37" s="3" t="e">
        <f t="shared" si="6"/>
        <v>#REF!</v>
      </c>
      <c r="O37" s="3"/>
      <c r="P37" s="3"/>
      <c r="Q37" s="4"/>
      <c r="R37" s="3" t="e">
        <f t="shared" si="3"/>
        <v>#REF!</v>
      </c>
      <c r="S37" s="3" t="e">
        <f>-M37</f>
        <v>#REF!</v>
      </c>
      <c r="T37" s="4"/>
      <c r="U37" s="4"/>
      <c r="V37" s="4"/>
      <c r="W37" s="4"/>
      <c r="X37" s="3" t="e">
        <f t="shared" si="7"/>
        <v>#REF!</v>
      </c>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x14ac:dyDescent="0.25">
      <c r="A38" s="213"/>
      <c r="B38" s="24"/>
      <c r="C38" s="224"/>
      <c r="D38" s="26"/>
      <c r="E38" s="207"/>
      <c r="F38" s="26"/>
      <c r="G38" s="24"/>
      <c r="H38" s="24"/>
      <c r="I38" s="8"/>
      <c r="J38" s="24"/>
      <c r="K38" s="24"/>
      <c r="L38" s="8"/>
      <c r="M38" s="8">
        <f t="shared" si="1"/>
        <v>0</v>
      </c>
      <c r="N38" s="8"/>
      <c r="O38" s="8"/>
      <c r="P38" s="8"/>
      <c r="Q38" s="24"/>
      <c r="R38" s="8">
        <f t="shared" si="3"/>
        <v>0</v>
      </c>
      <c r="S38" s="24"/>
      <c r="T38" s="24"/>
      <c r="U38" s="24"/>
      <c r="V38" s="24"/>
      <c r="W38" s="24"/>
      <c r="X38" s="8">
        <f t="shared" si="7"/>
        <v>0</v>
      </c>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row>
    <row r="39" spans="1:48" x14ac:dyDescent="0.25">
      <c r="A39" s="213"/>
      <c r="B39" s="18" t="s">
        <v>55</v>
      </c>
      <c r="C39" s="223"/>
      <c r="D39" s="26"/>
      <c r="E39" s="113"/>
      <c r="F39" s="26"/>
      <c r="G39" s="24"/>
      <c r="H39" s="24"/>
      <c r="I39" s="8"/>
      <c r="J39" s="24"/>
      <c r="K39" s="24"/>
      <c r="L39" s="8"/>
      <c r="M39" s="8">
        <f t="shared" si="1"/>
        <v>0</v>
      </c>
      <c r="N39" s="8"/>
      <c r="O39" s="8"/>
      <c r="P39" s="8"/>
      <c r="Q39" s="24"/>
      <c r="R39" s="8">
        <f t="shared" si="3"/>
        <v>0</v>
      </c>
      <c r="S39" s="24"/>
      <c r="T39" s="24"/>
      <c r="U39" s="24"/>
      <c r="V39" s="24"/>
      <c r="W39" s="24"/>
      <c r="X39" s="8">
        <f t="shared" si="7"/>
        <v>0</v>
      </c>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row>
    <row r="40" spans="1:48" ht="15.75" x14ac:dyDescent="0.25">
      <c r="A40" s="213"/>
      <c r="B40" s="28" t="s">
        <v>56</v>
      </c>
      <c r="C40" s="223"/>
      <c r="D40" s="26"/>
      <c r="E40" s="208"/>
      <c r="F40" s="26"/>
      <c r="G40" s="24"/>
      <c r="H40" s="24"/>
      <c r="I40" s="8"/>
      <c r="J40" s="24"/>
      <c r="K40" s="24"/>
      <c r="L40" s="8"/>
      <c r="M40" s="8">
        <f t="shared" si="1"/>
        <v>0</v>
      </c>
      <c r="N40" s="8"/>
      <c r="O40" s="8"/>
      <c r="P40" s="8"/>
      <c r="Q40" s="24"/>
      <c r="R40" s="8">
        <f t="shared" si="3"/>
        <v>0</v>
      </c>
      <c r="S40" s="24"/>
      <c r="T40" s="24"/>
      <c r="U40" s="24"/>
      <c r="V40" s="24"/>
      <c r="W40" s="24"/>
      <c r="X40" s="8">
        <f t="shared" si="7"/>
        <v>0</v>
      </c>
      <c r="Y40" s="24"/>
      <c r="Z40" s="24"/>
      <c r="AA40" s="24"/>
      <c r="AB40" s="24"/>
      <c r="AC40" s="24"/>
      <c r="AD40" s="24"/>
      <c r="AE40" s="24"/>
      <c r="AF40" s="24"/>
      <c r="AG40" s="24"/>
      <c r="AH40" s="24"/>
      <c r="AI40" s="24"/>
      <c r="AJ40" s="24"/>
      <c r="AK40" s="24"/>
      <c r="AL40" s="24"/>
      <c r="AM40" s="24"/>
      <c r="AN40" s="24"/>
      <c r="AO40" s="24"/>
      <c r="AP40" s="24"/>
      <c r="AQ40" s="24"/>
      <c r="AR40" s="228">
        <v>100</v>
      </c>
      <c r="AS40" s="228">
        <v>102</v>
      </c>
      <c r="AT40" s="228" t="s">
        <v>325</v>
      </c>
      <c r="AU40" s="24"/>
      <c r="AV40" s="24"/>
    </row>
    <row r="41" spans="1:48" x14ac:dyDescent="0.25">
      <c r="A41" s="213"/>
      <c r="B41" s="29" t="s">
        <v>57</v>
      </c>
      <c r="C41" s="223">
        <f>+AT42</f>
        <v>28871816.140000001</v>
      </c>
      <c r="D41" s="26"/>
      <c r="E41" s="208"/>
      <c r="F41" s="26"/>
      <c r="G41" s="24"/>
      <c r="H41" s="24"/>
      <c r="I41" s="8"/>
      <c r="J41" s="24"/>
      <c r="K41" s="24"/>
      <c r="L41" s="8"/>
      <c r="M41" s="8">
        <f t="shared" si="1"/>
        <v>0</v>
      </c>
      <c r="N41" s="8"/>
      <c r="O41" s="8"/>
      <c r="P41" s="8"/>
      <c r="Q41" s="24"/>
      <c r="R41" s="8">
        <f t="shared" si="3"/>
        <v>0</v>
      </c>
      <c r="S41" s="24"/>
      <c r="T41" s="24"/>
      <c r="U41" s="24"/>
      <c r="V41" s="24"/>
      <c r="W41" s="24"/>
      <c r="X41" s="8">
        <f t="shared" si="7"/>
        <v>0</v>
      </c>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row>
    <row r="42" spans="1:48" x14ac:dyDescent="0.25">
      <c r="A42" s="213"/>
      <c r="B42" s="78" t="s">
        <v>58</v>
      </c>
      <c r="C42" s="223"/>
      <c r="D42" s="22"/>
      <c r="E42" s="79">
        <v>50549060</v>
      </c>
      <c r="F42" s="22"/>
      <c r="G42" s="4" t="s">
        <v>39</v>
      </c>
      <c r="H42" s="4" t="str">
        <f>+B42</f>
        <v>Sueldos fijos</v>
      </c>
      <c r="I42" s="3">
        <f>+E42</f>
        <v>50549060</v>
      </c>
      <c r="J42" s="4"/>
      <c r="K42" s="4"/>
      <c r="L42" s="3"/>
      <c r="M42" s="3">
        <f t="shared" si="1"/>
        <v>50549060</v>
      </c>
      <c r="N42" s="3">
        <f t="shared" ref="N42:N106" si="8">-M42</f>
        <v>-50549060</v>
      </c>
      <c r="O42" s="3"/>
      <c r="P42" s="3"/>
      <c r="Q42" s="4"/>
      <c r="R42" s="3">
        <f t="shared" si="3"/>
        <v>0</v>
      </c>
      <c r="S42" s="4"/>
      <c r="T42" s="3">
        <f>+N42</f>
        <v>-50549060</v>
      </c>
      <c r="U42" s="3"/>
      <c r="V42" s="4"/>
      <c r="W42" s="4"/>
      <c r="X42" s="3">
        <f t="shared" si="7"/>
        <v>0</v>
      </c>
      <c r="Y42" s="4"/>
      <c r="Z42" s="4"/>
      <c r="AA42" s="4"/>
      <c r="AB42" s="4"/>
      <c r="AC42" s="4"/>
      <c r="AD42" s="4"/>
      <c r="AE42" s="4"/>
      <c r="AF42" s="4"/>
      <c r="AG42" s="4"/>
      <c r="AH42" s="4"/>
      <c r="AI42" s="4"/>
      <c r="AJ42" s="4"/>
      <c r="AK42" s="4"/>
      <c r="AL42" s="4"/>
      <c r="AM42" s="4"/>
      <c r="AN42" s="4"/>
      <c r="AO42" s="4"/>
      <c r="AP42" s="4"/>
      <c r="AQ42" s="4"/>
      <c r="AR42" s="229">
        <v>27813816.809999999</v>
      </c>
      <c r="AS42" s="229">
        <v>1057999.33</v>
      </c>
      <c r="AT42" s="229">
        <f>+AR42+AS42</f>
        <v>28871816.140000001</v>
      </c>
      <c r="AU42" s="4"/>
      <c r="AV42" s="4"/>
    </row>
    <row r="43" spans="1:48" x14ac:dyDescent="0.25">
      <c r="A43" s="213"/>
      <c r="B43" s="78" t="s">
        <v>59</v>
      </c>
      <c r="C43" s="223"/>
      <c r="D43" s="22"/>
      <c r="E43" s="79">
        <v>385947</v>
      </c>
      <c r="F43" s="22"/>
      <c r="G43" s="4" t="s">
        <v>39</v>
      </c>
      <c r="H43" s="4" t="str">
        <f>+B43</f>
        <v>Sueldos al personal contratado y/o igualado</v>
      </c>
      <c r="I43" s="3">
        <f>+E43</f>
        <v>385947</v>
      </c>
      <c r="J43" s="4"/>
      <c r="K43" s="4"/>
      <c r="L43" s="3"/>
      <c r="M43" s="3">
        <f t="shared" si="1"/>
        <v>385947</v>
      </c>
      <c r="N43" s="3">
        <f t="shared" si="8"/>
        <v>-385947</v>
      </c>
      <c r="O43" s="3"/>
      <c r="P43" s="3"/>
      <c r="Q43" s="4"/>
      <c r="R43" s="3">
        <f t="shared" si="3"/>
        <v>0</v>
      </c>
      <c r="S43" s="4"/>
      <c r="T43" s="3">
        <f t="shared" ref="T43:T52" si="9">+N43</f>
        <v>-385947</v>
      </c>
      <c r="U43" s="3"/>
      <c r="V43" s="4"/>
      <c r="W43" s="4"/>
      <c r="X43" s="3">
        <f t="shared" si="7"/>
        <v>0</v>
      </c>
      <c r="Y43" s="4"/>
      <c r="Z43" s="4"/>
      <c r="AA43" s="4"/>
      <c r="AB43" s="4"/>
      <c r="AC43" s="4"/>
      <c r="AD43" s="4"/>
      <c r="AE43" s="4"/>
      <c r="AF43" s="4"/>
      <c r="AG43" s="4"/>
      <c r="AH43" s="4"/>
      <c r="AI43" s="4"/>
      <c r="AJ43" s="4"/>
      <c r="AK43" s="4"/>
      <c r="AL43" s="4"/>
      <c r="AM43" s="4"/>
      <c r="AN43" s="4"/>
      <c r="AO43" s="4"/>
      <c r="AP43" s="4"/>
      <c r="AQ43" s="4"/>
      <c r="AR43" s="229"/>
      <c r="AS43" s="229"/>
      <c r="AT43" s="229">
        <f t="shared" ref="AT43:AT106" si="10">+AR43+AS43</f>
        <v>0</v>
      </c>
      <c r="AU43" s="4"/>
      <c r="AV43" s="4"/>
    </row>
    <row r="44" spans="1:48" x14ac:dyDescent="0.25">
      <c r="A44" s="213"/>
      <c r="B44" s="78" t="s">
        <v>261</v>
      </c>
      <c r="C44" s="223"/>
      <c r="D44" s="22"/>
      <c r="E44" s="79">
        <v>114567</v>
      </c>
      <c r="F44" s="22"/>
      <c r="G44" s="4"/>
      <c r="H44" s="4"/>
      <c r="I44" s="3"/>
      <c r="J44" s="4"/>
      <c r="K44" s="4"/>
      <c r="L44" s="3"/>
      <c r="M44" s="3"/>
      <c r="N44" s="3"/>
      <c r="O44" s="3"/>
      <c r="P44" s="3"/>
      <c r="Q44" s="4"/>
      <c r="R44" s="3"/>
      <c r="S44" s="4"/>
      <c r="T44" s="3"/>
      <c r="U44" s="3"/>
      <c r="V44" s="4"/>
      <c r="W44" s="4"/>
      <c r="X44" s="3"/>
      <c r="Y44" s="4"/>
      <c r="Z44" s="4"/>
      <c r="AA44" s="4"/>
      <c r="AB44" s="4"/>
      <c r="AC44" s="4"/>
      <c r="AD44" s="4"/>
      <c r="AE44" s="4"/>
      <c r="AF44" s="4"/>
      <c r="AG44" s="4"/>
      <c r="AH44" s="4"/>
      <c r="AI44" s="4"/>
      <c r="AJ44" s="4"/>
      <c r="AK44" s="4"/>
      <c r="AL44" s="4"/>
      <c r="AM44" s="4"/>
      <c r="AN44" s="4"/>
      <c r="AO44" s="4"/>
      <c r="AP44" s="4"/>
      <c r="AQ44" s="4"/>
      <c r="AR44" s="229"/>
      <c r="AS44" s="229"/>
      <c r="AT44" s="229">
        <f t="shared" si="10"/>
        <v>0</v>
      </c>
      <c r="AU44" s="4"/>
      <c r="AV44" s="4"/>
    </row>
    <row r="45" spans="1:48" x14ac:dyDescent="0.25">
      <c r="A45" s="213"/>
      <c r="B45" s="78" t="s">
        <v>60</v>
      </c>
      <c r="C45" s="223"/>
      <c r="D45" s="22"/>
      <c r="E45" s="79">
        <v>4197463</v>
      </c>
      <c r="F45" s="22"/>
      <c r="G45" s="4" t="s">
        <v>39</v>
      </c>
      <c r="H45" s="4" t="str">
        <f t="shared" ref="H45:H47" si="11">+B45</f>
        <v>Sueldo anual no. 13</v>
      </c>
      <c r="I45" s="3">
        <f t="shared" ref="I45:I52" si="12">+E45</f>
        <v>4197463</v>
      </c>
      <c r="J45" s="4"/>
      <c r="K45" s="4"/>
      <c r="L45" s="3"/>
      <c r="M45" s="3">
        <f t="shared" si="1"/>
        <v>4197463</v>
      </c>
      <c r="N45" s="3">
        <f t="shared" si="8"/>
        <v>-4197463</v>
      </c>
      <c r="O45" s="3"/>
      <c r="P45" s="3"/>
      <c r="Q45" s="4"/>
      <c r="R45" s="3">
        <f t="shared" si="3"/>
        <v>0</v>
      </c>
      <c r="S45" s="4"/>
      <c r="T45" s="3">
        <f t="shared" si="9"/>
        <v>-4197463</v>
      </c>
      <c r="U45" s="3"/>
      <c r="V45" s="4"/>
      <c r="W45" s="4"/>
      <c r="X45" s="3">
        <f t="shared" si="7"/>
        <v>0</v>
      </c>
      <c r="Y45" s="4"/>
      <c r="Z45" s="4"/>
      <c r="AA45" s="4"/>
      <c r="AB45" s="4"/>
      <c r="AC45" s="4"/>
      <c r="AD45" s="4"/>
      <c r="AE45" s="4"/>
      <c r="AF45" s="4"/>
      <c r="AG45" s="4"/>
      <c r="AH45" s="4"/>
      <c r="AI45" s="4"/>
      <c r="AJ45" s="4"/>
      <c r="AK45" s="4"/>
      <c r="AL45" s="4"/>
      <c r="AM45" s="4"/>
      <c r="AN45" s="4"/>
      <c r="AO45" s="4"/>
      <c r="AP45" s="4"/>
      <c r="AQ45" s="4"/>
      <c r="AR45" s="229"/>
      <c r="AS45" s="229"/>
      <c r="AT45" s="229">
        <f t="shared" si="10"/>
        <v>0</v>
      </c>
      <c r="AU45" s="4"/>
      <c r="AV45" s="4"/>
    </row>
    <row r="46" spans="1:48" x14ac:dyDescent="0.25">
      <c r="A46" s="214"/>
      <c r="B46" s="4" t="s">
        <v>61</v>
      </c>
      <c r="C46" s="223"/>
      <c r="D46" s="22"/>
      <c r="E46" s="79">
        <v>3470101</v>
      </c>
      <c r="F46" s="22"/>
      <c r="G46" s="4"/>
      <c r="H46" s="4" t="str">
        <f t="shared" si="11"/>
        <v>Prestaciones económicas</v>
      </c>
      <c r="I46" s="3">
        <f t="shared" si="12"/>
        <v>3470101</v>
      </c>
      <c r="J46" s="4"/>
      <c r="K46" s="4"/>
      <c r="L46" s="3"/>
      <c r="M46" s="3">
        <f t="shared" si="1"/>
        <v>3470101</v>
      </c>
      <c r="N46" s="3">
        <f t="shared" si="8"/>
        <v>-3470101</v>
      </c>
      <c r="O46" s="3"/>
      <c r="P46" s="3"/>
      <c r="Q46" s="4"/>
      <c r="R46" s="3">
        <f t="shared" si="3"/>
        <v>0</v>
      </c>
      <c r="S46" s="4"/>
      <c r="T46" s="3">
        <f t="shared" si="9"/>
        <v>-3470101</v>
      </c>
      <c r="U46" s="3"/>
      <c r="V46" s="4"/>
      <c r="W46" s="4"/>
      <c r="X46" s="3">
        <f t="shared" si="7"/>
        <v>0</v>
      </c>
      <c r="Y46" s="4"/>
      <c r="Z46" s="4"/>
      <c r="AA46" s="4"/>
      <c r="AB46" s="4"/>
      <c r="AC46" s="4"/>
      <c r="AD46" s="4"/>
      <c r="AE46" s="4"/>
      <c r="AF46" s="4"/>
      <c r="AG46" s="4"/>
      <c r="AH46" s="4"/>
      <c r="AI46" s="4"/>
      <c r="AJ46" s="4"/>
      <c r="AK46" s="4"/>
      <c r="AL46" s="4"/>
      <c r="AM46" s="4"/>
      <c r="AN46" s="4"/>
      <c r="AO46" s="4"/>
      <c r="AP46" s="4"/>
      <c r="AQ46" s="4"/>
      <c r="AR46" s="229"/>
      <c r="AS46" s="229"/>
      <c r="AT46" s="229">
        <f t="shared" si="10"/>
        <v>0</v>
      </c>
      <c r="AU46" s="4"/>
      <c r="AV46" s="4"/>
    </row>
    <row r="47" spans="1:48" x14ac:dyDescent="0.25">
      <c r="A47" s="213"/>
      <c r="B47" s="78" t="s">
        <v>62</v>
      </c>
      <c r="C47" s="224"/>
      <c r="D47" s="22"/>
      <c r="E47" s="79">
        <v>0</v>
      </c>
      <c r="F47" s="22"/>
      <c r="G47" s="4" t="s">
        <v>39</v>
      </c>
      <c r="H47" s="4" t="str">
        <f t="shared" si="11"/>
        <v>Proporción de vacaciones no disfrutadas</v>
      </c>
      <c r="I47" s="3">
        <f t="shared" si="12"/>
        <v>0</v>
      </c>
      <c r="J47" s="4"/>
      <c r="K47" s="4"/>
      <c r="L47" s="3"/>
      <c r="M47" s="3">
        <f t="shared" si="1"/>
        <v>0</v>
      </c>
      <c r="N47" s="3">
        <f t="shared" si="8"/>
        <v>0</v>
      </c>
      <c r="O47" s="3"/>
      <c r="P47" s="3"/>
      <c r="Q47" s="4"/>
      <c r="R47" s="3">
        <f t="shared" si="3"/>
        <v>0</v>
      </c>
      <c r="S47" s="4"/>
      <c r="T47" s="3">
        <f t="shared" si="9"/>
        <v>0</v>
      </c>
      <c r="U47" s="3"/>
      <c r="V47" s="4"/>
      <c r="W47" s="4"/>
      <c r="X47" s="3">
        <f t="shared" si="7"/>
        <v>0</v>
      </c>
      <c r="Y47" s="4"/>
      <c r="Z47" s="4"/>
      <c r="AA47" s="4"/>
      <c r="AB47" s="4"/>
      <c r="AC47" s="4"/>
      <c r="AD47" s="4"/>
      <c r="AE47" s="4"/>
      <c r="AF47" s="4"/>
      <c r="AG47" s="4"/>
      <c r="AH47" s="4"/>
      <c r="AI47" s="4"/>
      <c r="AJ47" s="4"/>
      <c r="AK47" s="4"/>
      <c r="AL47" s="4"/>
      <c r="AM47" s="4"/>
      <c r="AN47" s="4"/>
      <c r="AO47" s="4"/>
      <c r="AP47" s="4"/>
      <c r="AQ47" s="4"/>
      <c r="AR47" s="229"/>
      <c r="AS47" s="229"/>
      <c r="AT47" s="229">
        <f t="shared" si="10"/>
        <v>0</v>
      </c>
      <c r="AU47" s="4"/>
      <c r="AV47" s="4"/>
    </row>
    <row r="48" spans="1:48" x14ac:dyDescent="0.25">
      <c r="A48" s="213"/>
      <c r="B48" s="126" t="s">
        <v>63</v>
      </c>
      <c r="C48" s="223"/>
      <c r="D48" s="26"/>
      <c r="E48" s="113"/>
      <c r="F48" s="26"/>
      <c r="G48" s="24"/>
      <c r="H48" s="24"/>
      <c r="I48" s="8">
        <f t="shared" si="12"/>
        <v>0</v>
      </c>
      <c r="J48" s="24"/>
      <c r="K48" s="24"/>
      <c r="L48" s="8"/>
      <c r="M48" s="8">
        <f t="shared" si="1"/>
        <v>0</v>
      </c>
      <c r="N48" s="8">
        <f t="shared" si="8"/>
        <v>0</v>
      </c>
      <c r="O48" s="8"/>
      <c r="P48" s="8"/>
      <c r="Q48" s="24"/>
      <c r="R48" s="8">
        <f t="shared" si="3"/>
        <v>0</v>
      </c>
      <c r="S48" s="24"/>
      <c r="T48" s="24"/>
      <c r="U48" s="24"/>
      <c r="V48" s="24"/>
      <c r="W48" s="24"/>
      <c r="X48" s="8">
        <f t="shared" si="7"/>
        <v>0</v>
      </c>
      <c r="Y48" s="24"/>
      <c r="Z48" s="24"/>
      <c r="AA48" s="24"/>
      <c r="AB48" s="24"/>
      <c r="AC48" s="24"/>
      <c r="AD48" s="24"/>
      <c r="AE48" s="24"/>
      <c r="AF48" s="24"/>
      <c r="AG48" s="24"/>
      <c r="AH48" s="24"/>
      <c r="AI48" s="24"/>
      <c r="AJ48" s="24"/>
      <c r="AK48" s="24"/>
      <c r="AL48" s="24"/>
      <c r="AM48" s="24"/>
      <c r="AN48" s="24"/>
      <c r="AO48" s="24"/>
      <c r="AP48" s="24"/>
      <c r="AQ48" s="24"/>
      <c r="AR48" s="230"/>
      <c r="AS48" s="230"/>
      <c r="AT48" s="229">
        <f t="shared" si="10"/>
        <v>0</v>
      </c>
      <c r="AU48" s="24"/>
      <c r="AV48" s="24"/>
    </row>
    <row r="49" spans="1:48" x14ac:dyDescent="0.25">
      <c r="A49" s="213"/>
      <c r="B49" s="78" t="s">
        <v>64</v>
      </c>
      <c r="C49" s="223"/>
      <c r="D49" s="22"/>
      <c r="E49" s="79">
        <v>6600</v>
      </c>
      <c r="F49" s="22"/>
      <c r="G49" s="4" t="s">
        <v>39</v>
      </c>
      <c r="H49" s="4" t="str">
        <f>+B49</f>
        <v>Compensación por horas extraordinarias</v>
      </c>
      <c r="I49" s="3">
        <f t="shared" si="12"/>
        <v>6600</v>
      </c>
      <c r="J49" s="4"/>
      <c r="K49" s="4"/>
      <c r="L49" s="3"/>
      <c r="M49" s="3">
        <f t="shared" si="1"/>
        <v>6600</v>
      </c>
      <c r="N49" s="3">
        <f t="shared" si="8"/>
        <v>-6600</v>
      </c>
      <c r="O49" s="3"/>
      <c r="P49" s="3"/>
      <c r="Q49" s="4"/>
      <c r="R49" s="3">
        <f t="shared" si="3"/>
        <v>0</v>
      </c>
      <c r="S49" s="4"/>
      <c r="T49" s="3">
        <f t="shared" si="9"/>
        <v>-6600</v>
      </c>
      <c r="U49" s="3"/>
      <c r="V49" s="4"/>
      <c r="W49" s="4"/>
      <c r="X49" s="3">
        <f t="shared" si="7"/>
        <v>0</v>
      </c>
      <c r="Y49" s="4"/>
      <c r="Z49" s="4"/>
      <c r="AA49" s="4"/>
      <c r="AB49" s="4"/>
      <c r="AC49" s="4"/>
      <c r="AD49" s="4"/>
      <c r="AE49" s="4"/>
      <c r="AF49" s="4"/>
      <c r="AG49" s="4"/>
      <c r="AH49" s="4"/>
      <c r="AI49" s="4"/>
      <c r="AJ49" s="4"/>
      <c r="AK49" s="4"/>
      <c r="AL49" s="4"/>
      <c r="AM49" s="4"/>
      <c r="AN49" s="4"/>
      <c r="AO49" s="4"/>
      <c r="AP49" s="4"/>
      <c r="AQ49" s="4"/>
      <c r="AR49" s="229"/>
      <c r="AS49" s="229"/>
      <c r="AT49" s="229">
        <f t="shared" si="10"/>
        <v>0</v>
      </c>
      <c r="AU49" s="4"/>
      <c r="AV49" s="4"/>
    </row>
    <row r="50" spans="1:48" x14ac:dyDescent="0.25">
      <c r="A50" s="213"/>
      <c r="B50" s="78" t="s">
        <v>65</v>
      </c>
      <c r="C50" s="223">
        <f>+AT50</f>
        <v>4775775</v>
      </c>
      <c r="D50" s="22"/>
      <c r="E50" s="79">
        <v>2756000</v>
      </c>
      <c r="F50" s="22"/>
      <c r="G50" s="4" t="s">
        <v>39</v>
      </c>
      <c r="H50" s="4" t="str">
        <f>+B50</f>
        <v>Compensación por servicio de seguridad</v>
      </c>
      <c r="I50" s="3">
        <f t="shared" si="12"/>
        <v>2756000</v>
      </c>
      <c r="J50" s="4"/>
      <c r="K50" s="4"/>
      <c r="L50" s="3"/>
      <c r="M50" s="3">
        <f t="shared" si="1"/>
        <v>2756000</v>
      </c>
      <c r="N50" s="3">
        <f t="shared" si="8"/>
        <v>-2756000</v>
      </c>
      <c r="O50" s="3"/>
      <c r="P50" s="3"/>
      <c r="Q50" s="4"/>
      <c r="R50" s="3">
        <f t="shared" si="3"/>
        <v>0</v>
      </c>
      <c r="S50" s="4"/>
      <c r="T50" s="3">
        <f t="shared" si="9"/>
        <v>-2756000</v>
      </c>
      <c r="U50" s="3"/>
      <c r="V50" s="4"/>
      <c r="W50" s="4"/>
      <c r="X50" s="3">
        <f t="shared" si="7"/>
        <v>0</v>
      </c>
      <c r="Y50" s="4"/>
      <c r="Z50" s="4"/>
      <c r="AA50" s="4"/>
      <c r="AB50" s="4"/>
      <c r="AC50" s="4"/>
      <c r="AD50" s="4"/>
      <c r="AE50" s="4"/>
      <c r="AF50" s="4"/>
      <c r="AG50" s="4"/>
      <c r="AH50" s="4"/>
      <c r="AI50" s="4"/>
      <c r="AJ50" s="4"/>
      <c r="AK50" s="4"/>
      <c r="AL50" s="4"/>
      <c r="AM50" s="4"/>
      <c r="AN50" s="4"/>
      <c r="AO50" s="4"/>
      <c r="AP50" s="4"/>
      <c r="AQ50" s="4"/>
      <c r="AR50" s="229">
        <v>4775775</v>
      </c>
      <c r="AS50" s="229"/>
      <c r="AT50" s="229">
        <f t="shared" si="10"/>
        <v>4775775</v>
      </c>
      <c r="AU50" s="4"/>
      <c r="AV50" s="4"/>
    </row>
    <row r="51" spans="1:48" x14ac:dyDescent="0.25">
      <c r="A51" s="213"/>
      <c r="B51" s="78" t="s">
        <v>205</v>
      </c>
      <c r="C51" s="223"/>
      <c r="D51" s="22"/>
      <c r="E51" s="79">
        <v>4423025</v>
      </c>
      <c r="F51" s="22"/>
      <c r="G51" s="4"/>
      <c r="H51" s="4" t="str">
        <f>+B51</f>
        <v>Compensacion por resultados</v>
      </c>
      <c r="I51" s="3">
        <f t="shared" si="12"/>
        <v>4423025</v>
      </c>
      <c r="J51" s="4"/>
      <c r="K51" s="4"/>
      <c r="L51" s="3"/>
      <c r="M51" s="3">
        <f t="shared" si="1"/>
        <v>4423025</v>
      </c>
      <c r="N51" s="3">
        <f t="shared" si="8"/>
        <v>-4423025</v>
      </c>
      <c r="O51" s="3"/>
      <c r="P51" s="3"/>
      <c r="Q51" s="4"/>
      <c r="R51" s="3">
        <f t="shared" si="3"/>
        <v>0</v>
      </c>
      <c r="S51" s="4"/>
      <c r="T51" s="3">
        <f t="shared" si="9"/>
        <v>-4423025</v>
      </c>
      <c r="U51" s="3"/>
      <c r="V51" s="4"/>
      <c r="W51" s="4"/>
      <c r="X51" s="3">
        <f t="shared" si="7"/>
        <v>0</v>
      </c>
      <c r="Y51" s="4"/>
      <c r="Z51" s="4"/>
      <c r="AA51" s="4"/>
      <c r="AB51" s="4"/>
      <c r="AC51" s="4"/>
      <c r="AD51" s="4"/>
      <c r="AE51" s="4"/>
      <c r="AF51" s="4"/>
      <c r="AG51" s="4"/>
      <c r="AH51" s="4"/>
      <c r="AI51" s="4"/>
      <c r="AJ51" s="4"/>
      <c r="AK51" s="4"/>
      <c r="AL51" s="4"/>
      <c r="AM51" s="4"/>
      <c r="AN51" s="4"/>
      <c r="AO51" s="4"/>
      <c r="AP51" s="4"/>
      <c r="AQ51" s="4"/>
      <c r="AR51" s="229"/>
      <c r="AS51" s="229"/>
      <c r="AT51" s="229">
        <f t="shared" si="10"/>
        <v>0</v>
      </c>
      <c r="AU51" s="4"/>
      <c r="AV51" s="4"/>
    </row>
    <row r="52" spans="1:48" x14ac:dyDescent="0.25">
      <c r="A52" s="213"/>
      <c r="B52" s="78" t="s">
        <v>66</v>
      </c>
      <c r="C52" s="223"/>
      <c r="D52" s="22"/>
      <c r="E52" s="79">
        <v>2303720</v>
      </c>
      <c r="F52" s="22"/>
      <c r="G52" s="4" t="s">
        <v>39</v>
      </c>
      <c r="H52" s="4" t="str">
        <f>+B52</f>
        <v>Bono por desempeño</v>
      </c>
      <c r="I52" s="3">
        <f t="shared" si="12"/>
        <v>2303720</v>
      </c>
      <c r="J52" s="4"/>
      <c r="K52" s="4"/>
      <c r="L52" s="3"/>
      <c r="M52" s="3">
        <f t="shared" si="1"/>
        <v>2303720</v>
      </c>
      <c r="N52" s="3">
        <f t="shared" si="8"/>
        <v>-2303720</v>
      </c>
      <c r="O52" s="3"/>
      <c r="P52" s="3"/>
      <c r="Q52" s="4"/>
      <c r="R52" s="3">
        <f t="shared" si="3"/>
        <v>0</v>
      </c>
      <c r="S52" s="4"/>
      <c r="T52" s="3">
        <f t="shared" si="9"/>
        <v>-2303720</v>
      </c>
      <c r="U52" s="3"/>
      <c r="V52" s="4"/>
      <c r="W52" s="4"/>
      <c r="X52" s="3">
        <f t="shared" si="7"/>
        <v>0</v>
      </c>
      <c r="Y52" s="4"/>
      <c r="Z52" s="4"/>
      <c r="AA52" s="4"/>
      <c r="AB52" s="4"/>
      <c r="AC52" s="4"/>
      <c r="AD52" s="4"/>
      <c r="AE52" s="4"/>
      <c r="AF52" s="4"/>
      <c r="AG52" s="4"/>
      <c r="AH52" s="4"/>
      <c r="AI52" s="4"/>
      <c r="AJ52" s="4"/>
      <c r="AK52" s="4"/>
      <c r="AL52" s="4"/>
      <c r="AM52" s="4"/>
      <c r="AN52" s="4"/>
      <c r="AO52" s="4"/>
      <c r="AP52" s="4"/>
      <c r="AQ52" s="4"/>
      <c r="AR52" s="229"/>
      <c r="AS52" s="229"/>
      <c r="AT52" s="229">
        <f t="shared" si="10"/>
        <v>0</v>
      </c>
      <c r="AU52" s="4"/>
      <c r="AV52" s="4"/>
    </row>
    <row r="53" spans="1:48" x14ac:dyDescent="0.25">
      <c r="A53" s="212"/>
      <c r="B53" s="126" t="s">
        <v>67</v>
      </c>
      <c r="C53" s="223"/>
      <c r="D53" s="26"/>
      <c r="E53" s="113"/>
      <c r="F53" s="26"/>
      <c r="G53" s="24"/>
      <c r="H53" s="24"/>
      <c r="I53" s="8"/>
      <c r="J53" s="24"/>
      <c r="K53" s="24"/>
      <c r="L53" s="8"/>
      <c r="M53" s="8">
        <f t="shared" si="1"/>
        <v>0</v>
      </c>
      <c r="N53" s="8">
        <f t="shared" si="8"/>
        <v>0</v>
      </c>
      <c r="O53" s="8"/>
      <c r="P53" s="8"/>
      <c r="Q53" s="24"/>
      <c r="R53" s="8">
        <f t="shared" si="3"/>
        <v>0</v>
      </c>
      <c r="S53" s="24"/>
      <c r="T53" s="24"/>
      <c r="U53" s="24"/>
      <c r="V53" s="24"/>
      <c r="W53" s="24"/>
      <c r="X53" s="8">
        <f t="shared" si="7"/>
        <v>0</v>
      </c>
      <c r="Y53" s="24"/>
      <c r="Z53" s="24"/>
      <c r="AA53" s="24"/>
      <c r="AB53" s="24"/>
      <c r="AC53" s="24"/>
      <c r="AD53" s="24"/>
      <c r="AE53" s="24"/>
      <c r="AF53" s="24"/>
      <c r="AG53" s="24"/>
      <c r="AH53" s="24"/>
      <c r="AI53" s="24"/>
      <c r="AJ53" s="24"/>
      <c r="AK53" s="24"/>
      <c r="AL53" s="24"/>
      <c r="AM53" s="24"/>
      <c r="AN53" s="24"/>
      <c r="AO53" s="24"/>
      <c r="AP53" s="24"/>
      <c r="AQ53" s="24"/>
      <c r="AR53" s="230"/>
      <c r="AS53" s="230"/>
      <c r="AT53" s="229">
        <f t="shared" si="10"/>
        <v>0</v>
      </c>
      <c r="AU53" s="24"/>
      <c r="AV53" s="24"/>
    </row>
    <row r="54" spans="1:48" x14ac:dyDescent="0.25">
      <c r="A54" s="212"/>
      <c r="B54" s="126" t="s">
        <v>68</v>
      </c>
      <c r="C54" s="223"/>
      <c r="D54" s="26"/>
      <c r="E54" s="113" t="s">
        <v>280</v>
      </c>
      <c r="F54" s="26"/>
      <c r="G54" s="24"/>
      <c r="H54" s="24"/>
      <c r="I54" s="8"/>
      <c r="J54" s="24"/>
      <c r="K54" s="24"/>
      <c r="L54" s="8"/>
      <c r="M54" s="8">
        <f t="shared" si="1"/>
        <v>0</v>
      </c>
      <c r="N54" s="8">
        <f t="shared" si="8"/>
        <v>0</v>
      </c>
      <c r="O54" s="8"/>
      <c r="P54" s="8"/>
      <c r="Q54" s="24"/>
      <c r="R54" s="8">
        <f t="shared" si="3"/>
        <v>0</v>
      </c>
      <c r="S54" s="24"/>
      <c r="T54" s="24"/>
      <c r="U54" s="24"/>
      <c r="V54" s="24"/>
      <c r="W54" s="24"/>
      <c r="X54" s="8">
        <f t="shared" si="7"/>
        <v>0</v>
      </c>
      <c r="Y54" s="24"/>
      <c r="Z54" s="24"/>
      <c r="AA54" s="24"/>
      <c r="AB54" s="24"/>
      <c r="AC54" s="24"/>
      <c r="AD54" s="24"/>
      <c r="AE54" s="24"/>
      <c r="AF54" s="24"/>
      <c r="AG54" s="24"/>
      <c r="AH54" s="24"/>
      <c r="AI54" s="24"/>
      <c r="AJ54" s="24"/>
      <c r="AK54" s="24"/>
      <c r="AL54" s="24"/>
      <c r="AM54" s="24"/>
      <c r="AN54" s="24"/>
      <c r="AO54" s="24"/>
      <c r="AP54" s="24"/>
      <c r="AQ54" s="24"/>
      <c r="AR54" s="230"/>
      <c r="AS54" s="230"/>
      <c r="AT54" s="229">
        <f t="shared" si="10"/>
        <v>0</v>
      </c>
      <c r="AU54" s="24"/>
      <c r="AV54" s="24"/>
    </row>
    <row r="55" spans="1:48" x14ac:dyDescent="0.25">
      <c r="A55" s="212"/>
      <c r="B55" s="78" t="s">
        <v>69</v>
      </c>
      <c r="C55" s="223">
        <f>+AT55</f>
        <v>4096951.9</v>
      </c>
      <c r="D55" s="22"/>
      <c r="E55" s="79">
        <v>3506997</v>
      </c>
      <c r="F55" s="22"/>
      <c r="G55" s="4" t="s">
        <v>39</v>
      </c>
      <c r="H55" s="4" t="str">
        <f t="shared" ref="H55:H57" si="13">+B55</f>
        <v>Contribuciones al seguro de salud</v>
      </c>
      <c r="I55" s="3">
        <f>+E55</f>
        <v>3506997</v>
      </c>
      <c r="J55" s="3">
        <f>+I55+I56+I57</f>
        <v>7689427</v>
      </c>
      <c r="K55" s="4"/>
      <c r="L55" s="3"/>
      <c r="M55" s="3">
        <f t="shared" si="1"/>
        <v>11196424</v>
      </c>
      <c r="N55" s="3">
        <f t="shared" si="8"/>
        <v>-11196424</v>
      </c>
      <c r="O55" s="3"/>
      <c r="P55" s="3"/>
      <c r="Q55" s="4"/>
      <c r="R55" s="3">
        <f t="shared" si="3"/>
        <v>0</v>
      </c>
      <c r="S55" s="4"/>
      <c r="T55" s="4"/>
      <c r="U55" s="3">
        <f>+N55</f>
        <v>-11196424</v>
      </c>
      <c r="V55" s="4"/>
      <c r="W55" s="4"/>
      <c r="X55" s="3">
        <f t="shared" si="7"/>
        <v>0</v>
      </c>
      <c r="Y55" s="4"/>
      <c r="Z55" s="4"/>
      <c r="AA55" s="4"/>
      <c r="AB55" s="4"/>
      <c r="AC55" s="4"/>
      <c r="AD55" s="4"/>
      <c r="AE55" s="4"/>
      <c r="AF55" s="4"/>
      <c r="AG55" s="4"/>
      <c r="AH55" s="4"/>
      <c r="AI55" s="4"/>
      <c r="AJ55" s="4"/>
      <c r="AK55" s="4"/>
      <c r="AL55" s="4"/>
      <c r="AM55" s="4"/>
      <c r="AN55" s="4"/>
      <c r="AO55" s="4"/>
      <c r="AP55" s="4"/>
      <c r="AQ55" s="4"/>
      <c r="AR55" s="229">
        <v>4096951.9</v>
      </c>
      <c r="AS55" s="229"/>
      <c r="AT55" s="229">
        <f t="shared" si="10"/>
        <v>4096951.9</v>
      </c>
      <c r="AU55" s="4"/>
      <c r="AV55" s="4"/>
    </row>
    <row r="56" spans="1:48" x14ac:dyDescent="0.25">
      <c r="A56" s="212"/>
      <c r="B56" s="78" t="s">
        <v>70</v>
      </c>
      <c r="C56" s="224"/>
      <c r="D56" s="22"/>
      <c r="E56" s="79">
        <v>3616440</v>
      </c>
      <c r="F56" s="22"/>
      <c r="G56" s="4" t="s">
        <v>39</v>
      </c>
      <c r="H56" s="4" t="str">
        <f t="shared" si="13"/>
        <v xml:space="preserve">Contribuciones al seguro de pensiones </v>
      </c>
      <c r="I56" s="3">
        <f>+E56</f>
        <v>3616440</v>
      </c>
      <c r="J56" s="4"/>
      <c r="K56" s="4"/>
      <c r="L56" s="3"/>
      <c r="M56" s="3">
        <f t="shared" si="1"/>
        <v>3616440</v>
      </c>
      <c r="N56" s="3">
        <f t="shared" si="8"/>
        <v>-3616440</v>
      </c>
      <c r="O56" s="3"/>
      <c r="P56" s="3"/>
      <c r="Q56" s="4"/>
      <c r="R56" s="3">
        <f t="shared" si="3"/>
        <v>0</v>
      </c>
      <c r="S56" s="4"/>
      <c r="T56" s="4"/>
      <c r="U56" s="3">
        <f>+N56</f>
        <v>-3616440</v>
      </c>
      <c r="V56" s="4"/>
      <c r="W56" s="4"/>
      <c r="X56" s="3">
        <f t="shared" si="7"/>
        <v>0</v>
      </c>
      <c r="Y56" s="4"/>
      <c r="Z56" s="4"/>
      <c r="AA56" s="4"/>
      <c r="AB56" s="4"/>
      <c r="AC56" s="4"/>
      <c r="AD56" s="4"/>
      <c r="AE56" s="4"/>
      <c r="AF56" s="4"/>
      <c r="AG56" s="4"/>
      <c r="AH56" s="4"/>
      <c r="AI56" s="4"/>
      <c r="AJ56" s="4"/>
      <c r="AK56" s="4"/>
      <c r="AL56" s="4"/>
      <c r="AM56" s="4"/>
      <c r="AN56" s="4"/>
      <c r="AO56" s="4"/>
      <c r="AP56" s="4"/>
      <c r="AQ56" s="4"/>
      <c r="AR56" s="229"/>
      <c r="AS56" s="229"/>
      <c r="AT56" s="229">
        <f t="shared" si="10"/>
        <v>0</v>
      </c>
      <c r="AU56" s="4"/>
      <c r="AV56" s="4"/>
    </row>
    <row r="57" spans="1:48" x14ac:dyDescent="0.25">
      <c r="A57" s="212"/>
      <c r="B57" s="78" t="s">
        <v>71</v>
      </c>
      <c r="C57" s="223"/>
      <c r="D57" s="22"/>
      <c r="E57" s="79">
        <v>565990</v>
      </c>
      <c r="F57" s="22"/>
      <c r="G57" s="4" t="s">
        <v>39</v>
      </c>
      <c r="H57" s="4" t="str">
        <f t="shared" si="13"/>
        <v>Contribuciones al seguro de riesgo laboral</v>
      </c>
      <c r="I57" s="3">
        <f>+E57</f>
        <v>565990</v>
      </c>
      <c r="J57" s="4"/>
      <c r="K57" s="4"/>
      <c r="L57" s="3"/>
      <c r="M57" s="3">
        <f t="shared" si="1"/>
        <v>565990</v>
      </c>
      <c r="N57" s="3">
        <f t="shared" si="8"/>
        <v>-565990</v>
      </c>
      <c r="O57" s="3"/>
      <c r="P57" s="3"/>
      <c r="Q57" s="4"/>
      <c r="R57" s="3">
        <f t="shared" si="3"/>
        <v>0</v>
      </c>
      <c r="S57" s="4"/>
      <c r="T57" s="4"/>
      <c r="U57" s="3">
        <f>+N57</f>
        <v>-565990</v>
      </c>
      <c r="V57" s="4"/>
      <c r="W57" s="4"/>
      <c r="X57" s="3">
        <f t="shared" si="7"/>
        <v>0</v>
      </c>
      <c r="Y57" s="4"/>
      <c r="Z57" s="4"/>
      <c r="AA57" s="4"/>
      <c r="AB57" s="4"/>
      <c r="AC57" s="4"/>
      <c r="AD57" s="4"/>
      <c r="AE57" s="4"/>
      <c r="AF57" s="4"/>
      <c r="AG57" s="4"/>
      <c r="AH57" s="4"/>
      <c r="AI57" s="4"/>
      <c r="AJ57" s="4"/>
      <c r="AK57" s="4"/>
      <c r="AL57" s="4"/>
      <c r="AM57" s="4"/>
      <c r="AN57" s="4"/>
      <c r="AO57" s="4"/>
      <c r="AP57" s="4"/>
      <c r="AQ57" s="4"/>
      <c r="AR57" s="229"/>
      <c r="AS57" s="229"/>
      <c r="AT57" s="229">
        <f t="shared" si="10"/>
        <v>0</v>
      </c>
      <c r="AU57" s="4"/>
      <c r="AV57" s="4"/>
    </row>
    <row r="58" spans="1:48" ht="15.75" x14ac:dyDescent="0.25">
      <c r="A58" s="212"/>
      <c r="B58" s="28" t="s">
        <v>72</v>
      </c>
      <c r="C58" s="223"/>
      <c r="D58" s="26"/>
      <c r="E58" s="113"/>
      <c r="F58" s="26"/>
      <c r="G58" s="24"/>
      <c r="H58" s="24"/>
      <c r="I58" s="8"/>
      <c r="J58" s="24"/>
      <c r="K58" s="24"/>
      <c r="L58" s="8"/>
      <c r="M58" s="8">
        <f t="shared" si="1"/>
        <v>0</v>
      </c>
      <c r="N58" s="8">
        <f t="shared" si="8"/>
        <v>0</v>
      </c>
      <c r="O58" s="8"/>
      <c r="P58" s="8"/>
      <c r="Q58" s="24"/>
      <c r="R58" s="8">
        <f t="shared" si="3"/>
        <v>0</v>
      </c>
      <c r="S58" s="24"/>
      <c r="T58" s="24"/>
      <c r="U58" s="24"/>
      <c r="V58" s="24"/>
      <c r="W58" s="24"/>
      <c r="X58" s="8">
        <f t="shared" ref="X58:X90" si="14">SUM(S58:W58)-N58</f>
        <v>0</v>
      </c>
      <c r="Y58" s="24"/>
      <c r="Z58" s="24"/>
      <c r="AA58" s="24"/>
      <c r="AB58" s="24"/>
      <c r="AC58" s="24"/>
      <c r="AD58" s="24"/>
      <c r="AE58" s="24"/>
      <c r="AF58" s="24"/>
      <c r="AG58" s="24"/>
      <c r="AH58" s="24"/>
      <c r="AI58" s="24"/>
      <c r="AJ58" s="24"/>
      <c r="AK58" s="24"/>
      <c r="AL58" s="24"/>
      <c r="AM58" s="24"/>
      <c r="AN58" s="24"/>
      <c r="AO58" s="24"/>
      <c r="AP58" s="24"/>
      <c r="AQ58" s="24"/>
      <c r="AR58" s="230"/>
      <c r="AS58" s="230"/>
      <c r="AT58" s="229">
        <f t="shared" si="10"/>
        <v>0</v>
      </c>
      <c r="AU58" s="24"/>
      <c r="AV58" s="24"/>
    </row>
    <row r="59" spans="1:48" x14ac:dyDescent="0.25">
      <c r="A59" s="212"/>
      <c r="B59" s="29" t="s">
        <v>73</v>
      </c>
      <c r="C59" s="223">
        <f>+AT59</f>
        <v>2321457.39</v>
      </c>
      <c r="D59" s="26"/>
      <c r="E59" s="113">
        <v>0</v>
      </c>
      <c r="F59" s="26"/>
      <c r="G59" s="24"/>
      <c r="H59" s="24"/>
      <c r="I59" s="8"/>
      <c r="J59" s="24"/>
      <c r="K59" s="24"/>
      <c r="L59" s="8"/>
      <c r="M59" s="8">
        <f t="shared" si="1"/>
        <v>0</v>
      </c>
      <c r="N59" s="8">
        <f t="shared" si="8"/>
        <v>0</v>
      </c>
      <c r="O59" s="8"/>
      <c r="P59" s="8"/>
      <c r="Q59" s="24"/>
      <c r="R59" s="8">
        <f t="shared" si="3"/>
        <v>0</v>
      </c>
      <c r="S59" s="24"/>
      <c r="T59" s="24"/>
      <c r="U59" s="24"/>
      <c r="V59" s="24"/>
      <c r="W59" s="24"/>
      <c r="X59" s="8">
        <f t="shared" si="14"/>
        <v>0</v>
      </c>
      <c r="Y59" s="24"/>
      <c r="Z59" s="24"/>
      <c r="AA59" s="24"/>
      <c r="AB59" s="24"/>
      <c r="AC59" s="24"/>
      <c r="AD59" s="24"/>
      <c r="AE59" s="24"/>
      <c r="AF59" s="24"/>
      <c r="AG59" s="24"/>
      <c r="AH59" s="24"/>
      <c r="AI59" s="24"/>
      <c r="AJ59" s="24"/>
      <c r="AK59" s="24"/>
      <c r="AL59" s="24"/>
      <c r="AM59" s="24"/>
      <c r="AN59" s="24"/>
      <c r="AO59" s="24"/>
      <c r="AP59" s="24"/>
      <c r="AQ59" s="24"/>
      <c r="AR59" s="230">
        <v>16770</v>
      </c>
      <c r="AS59" s="230">
        <v>2304687.39</v>
      </c>
      <c r="AT59" s="229">
        <f t="shared" si="10"/>
        <v>2321457.39</v>
      </c>
      <c r="AU59" s="24"/>
      <c r="AV59" s="24"/>
    </row>
    <row r="60" spans="1:48" x14ac:dyDescent="0.25">
      <c r="A60" s="212"/>
      <c r="B60" s="29" t="s">
        <v>263</v>
      </c>
      <c r="C60" s="223"/>
      <c r="D60" s="85"/>
      <c r="E60" s="113">
        <v>0</v>
      </c>
      <c r="F60" s="85"/>
      <c r="G60" s="24"/>
      <c r="H60" s="24"/>
      <c r="I60" s="8"/>
      <c r="J60" s="24"/>
      <c r="K60" s="24"/>
      <c r="L60" s="8"/>
      <c r="M60" s="8"/>
      <c r="N60" s="8"/>
      <c r="O60" s="8"/>
      <c r="P60" s="8"/>
      <c r="Q60" s="24"/>
      <c r="R60" s="8"/>
      <c r="S60" s="24"/>
      <c r="T60" s="24"/>
      <c r="U60" s="24"/>
      <c r="V60" s="24"/>
      <c r="W60" s="24"/>
      <c r="X60" s="8"/>
      <c r="Y60" s="24"/>
      <c r="Z60" s="24"/>
      <c r="AA60" s="24"/>
      <c r="AB60" s="24"/>
      <c r="AC60" s="24"/>
      <c r="AD60" s="24"/>
      <c r="AE60" s="24"/>
      <c r="AF60" s="24"/>
      <c r="AG60" s="24"/>
      <c r="AH60" s="24"/>
      <c r="AI60" s="24"/>
      <c r="AJ60" s="24"/>
      <c r="AK60" s="24"/>
      <c r="AL60" s="24"/>
      <c r="AM60" s="24"/>
      <c r="AN60" s="24"/>
      <c r="AO60" s="24"/>
      <c r="AP60" s="24"/>
      <c r="AQ60" s="24"/>
      <c r="AR60" s="230"/>
      <c r="AS60" s="230"/>
      <c r="AT60" s="229">
        <f t="shared" si="10"/>
        <v>0</v>
      </c>
      <c r="AU60" s="24"/>
      <c r="AV60" s="24"/>
    </row>
    <row r="61" spans="1:48" x14ac:dyDescent="0.25">
      <c r="A61" s="212"/>
      <c r="B61" s="78" t="s">
        <v>74</v>
      </c>
      <c r="C61" s="223"/>
      <c r="D61" s="145"/>
      <c r="E61" s="210">
        <v>765227</v>
      </c>
      <c r="F61" s="145"/>
      <c r="G61" s="4" t="s">
        <v>39</v>
      </c>
      <c r="H61" s="4" t="str">
        <f t="shared" ref="H61:H64" si="15">+B61</f>
        <v>Teléfono local</v>
      </c>
      <c r="I61" s="3">
        <f>+E61</f>
        <v>765227</v>
      </c>
      <c r="J61" s="4"/>
      <c r="K61" s="4"/>
      <c r="L61" s="3"/>
      <c r="M61" s="3">
        <f t="shared" si="1"/>
        <v>765227</v>
      </c>
      <c r="N61" s="3">
        <f t="shared" si="8"/>
        <v>-765227</v>
      </c>
      <c r="O61" s="3"/>
      <c r="P61" s="3"/>
      <c r="Q61" s="4"/>
      <c r="R61" s="3">
        <f t="shared" si="3"/>
        <v>0</v>
      </c>
      <c r="S61" s="4"/>
      <c r="T61" s="4"/>
      <c r="U61" s="4"/>
      <c r="V61" s="3">
        <f t="shared" ref="V61:V64" si="16">+N61</f>
        <v>-765227</v>
      </c>
      <c r="W61" s="4"/>
      <c r="X61" s="3">
        <f t="shared" si="14"/>
        <v>0</v>
      </c>
      <c r="Y61" s="4"/>
      <c r="Z61" s="4"/>
      <c r="AA61" s="4"/>
      <c r="AB61" s="4"/>
      <c r="AC61" s="4"/>
      <c r="AD61" s="4"/>
      <c r="AE61" s="4"/>
      <c r="AF61" s="4"/>
      <c r="AG61" s="4"/>
      <c r="AH61" s="4"/>
      <c r="AI61" s="4"/>
      <c r="AJ61" s="4"/>
      <c r="AK61" s="4"/>
      <c r="AL61" s="4"/>
      <c r="AM61" s="4"/>
      <c r="AN61" s="4"/>
      <c r="AO61" s="4"/>
      <c r="AP61" s="4"/>
      <c r="AQ61" s="4"/>
      <c r="AR61" s="229"/>
      <c r="AS61" s="229"/>
      <c r="AT61" s="229">
        <f t="shared" si="10"/>
        <v>0</v>
      </c>
      <c r="AU61" s="4"/>
      <c r="AV61" s="4"/>
    </row>
    <row r="62" spans="1:48" x14ac:dyDescent="0.25">
      <c r="A62" s="212"/>
      <c r="B62" s="78" t="s">
        <v>75</v>
      </c>
      <c r="C62" s="223"/>
      <c r="D62" s="22"/>
      <c r="E62" s="79">
        <v>0</v>
      </c>
      <c r="F62" s="22"/>
      <c r="G62" s="4" t="s">
        <v>39</v>
      </c>
      <c r="H62" s="4" t="str">
        <f t="shared" si="15"/>
        <v>Servicio de internet y televisión por cable</v>
      </c>
      <c r="I62" s="3">
        <f>+E62</f>
        <v>0</v>
      </c>
      <c r="J62" s="4"/>
      <c r="K62" s="4"/>
      <c r="L62" s="3"/>
      <c r="M62" s="3">
        <f t="shared" si="1"/>
        <v>0</v>
      </c>
      <c r="N62" s="3">
        <f t="shared" si="8"/>
        <v>0</v>
      </c>
      <c r="O62" s="3"/>
      <c r="P62" s="3"/>
      <c r="Q62" s="4"/>
      <c r="R62" s="3">
        <f t="shared" si="3"/>
        <v>0</v>
      </c>
      <c r="S62" s="4"/>
      <c r="T62" s="4"/>
      <c r="U62" s="4"/>
      <c r="V62" s="3">
        <f t="shared" si="16"/>
        <v>0</v>
      </c>
      <c r="W62" s="4"/>
      <c r="X62" s="3">
        <f t="shared" si="14"/>
        <v>0</v>
      </c>
      <c r="Y62" s="4"/>
      <c r="Z62" s="4"/>
      <c r="AA62" s="4"/>
      <c r="AB62" s="4"/>
      <c r="AC62" s="4"/>
      <c r="AD62" s="4"/>
      <c r="AE62" s="4"/>
      <c r="AF62" s="4"/>
      <c r="AG62" s="4"/>
      <c r="AH62" s="4"/>
      <c r="AI62" s="4"/>
      <c r="AJ62" s="4"/>
      <c r="AK62" s="4"/>
      <c r="AL62" s="4"/>
      <c r="AM62" s="4"/>
      <c r="AN62" s="4"/>
      <c r="AO62" s="4"/>
      <c r="AP62" s="4"/>
      <c r="AQ62" s="4"/>
      <c r="AR62" s="229"/>
      <c r="AS62" s="229"/>
      <c r="AT62" s="229">
        <f t="shared" si="10"/>
        <v>0</v>
      </c>
      <c r="AU62" s="4"/>
      <c r="AV62" s="4"/>
    </row>
    <row r="63" spans="1:48" ht="20.25" x14ac:dyDescent="0.25">
      <c r="A63" s="212"/>
      <c r="B63" s="78" t="s">
        <v>76</v>
      </c>
      <c r="C63" s="223"/>
      <c r="D63" s="165"/>
      <c r="E63" s="210">
        <v>2968677</v>
      </c>
      <c r="F63" s="22"/>
      <c r="G63" s="4" t="s">
        <v>39</v>
      </c>
      <c r="H63" s="4" t="str">
        <f t="shared" si="15"/>
        <v>Energía eléctrica</v>
      </c>
      <c r="I63" s="3">
        <f>+E63</f>
        <v>2968677</v>
      </c>
      <c r="J63" s="4"/>
      <c r="K63" s="4"/>
      <c r="L63" s="3"/>
      <c r="M63" s="3">
        <f t="shared" si="1"/>
        <v>2968677</v>
      </c>
      <c r="N63" s="3">
        <f t="shared" si="8"/>
        <v>-2968677</v>
      </c>
      <c r="O63" s="3"/>
      <c r="P63" s="3"/>
      <c r="Q63" s="4"/>
      <c r="R63" s="3">
        <f t="shared" si="3"/>
        <v>0</v>
      </c>
      <c r="S63" s="4"/>
      <c r="T63" s="4"/>
      <c r="U63" s="4"/>
      <c r="V63" s="3">
        <f t="shared" si="16"/>
        <v>-2968677</v>
      </c>
      <c r="W63" s="4"/>
      <c r="X63" s="3">
        <f t="shared" si="14"/>
        <v>0</v>
      </c>
      <c r="Y63" s="4"/>
      <c r="Z63" s="4"/>
      <c r="AA63" s="4"/>
      <c r="AB63" s="4"/>
      <c r="AC63" s="4"/>
      <c r="AD63" s="4"/>
      <c r="AE63" s="4"/>
      <c r="AF63" s="4"/>
      <c r="AG63" s="4"/>
      <c r="AH63" s="4"/>
      <c r="AI63" s="4"/>
      <c r="AJ63" s="4"/>
      <c r="AK63" s="4"/>
      <c r="AL63" s="4"/>
      <c r="AM63" s="4"/>
      <c r="AN63" s="4"/>
      <c r="AO63" s="4"/>
      <c r="AP63" s="4"/>
      <c r="AQ63" s="4"/>
      <c r="AR63" s="229"/>
      <c r="AS63" s="229"/>
      <c r="AT63" s="229">
        <f t="shared" si="10"/>
        <v>0</v>
      </c>
      <c r="AU63" s="4"/>
      <c r="AV63" s="4"/>
    </row>
    <row r="64" spans="1:48" x14ac:dyDescent="0.25">
      <c r="A64" s="212"/>
      <c r="B64" s="78" t="s">
        <v>206</v>
      </c>
      <c r="C64" s="223"/>
      <c r="D64" s="22"/>
      <c r="E64" s="210">
        <v>43675</v>
      </c>
      <c r="F64" s="22"/>
      <c r="G64" s="4"/>
      <c r="H64" s="4" t="str">
        <f t="shared" si="15"/>
        <v>Agua potable</v>
      </c>
      <c r="I64" s="3">
        <f>+E64</f>
        <v>43675</v>
      </c>
      <c r="J64" s="4"/>
      <c r="K64" s="4"/>
      <c r="L64" s="3"/>
      <c r="M64" s="3">
        <f t="shared" si="1"/>
        <v>43675</v>
      </c>
      <c r="N64" s="3">
        <f t="shared" si="8"/>
        <v>-43675</v>
      </c>
      <c r="O64" s="3"/>
      <c r="P64" s="3"/>
      <c r="Q64" s="4"/>
      <c r="R64" s="3">
        <f t="shared" si="3"/>
        <v>0</v>
      </c>
      <c r="S64" s="4"/>
      <c r="T64" s="4"/>
      <c r="U64" s="4"/>
      <c r="V64" s="3">
        <f t="shared" si="16"/>
        <v>-43675</v>
      </c>
      <c r="W64" s="4"/>
      <c r="X64" s="3">
        <f t="shared" si="14"/>
        <v>0</v>
      </c>
      <c r="Y64" s="4"/>
      <c r="Z64" s="4"/>
      <c r="AA64" s="4"/>
      <c r="AB64" s="4"/>
      <c r="AC64" s="4"/>
      <c r="AD64" s="4"/>
      <c r="AE64" s="4"/>
      <c r="AF64" s="4"/>
      <c r="AG64" s="4"/>
      <c r="AH64" s="4"/>
      <c r="AI64" s="4"/>
      <c r="AJ64" s="4"/>
      <c r="AK64" s="4"/>
      <c r="AL64" s="4"/>
      <c r="AM64" s="4"/>
      <c r="AN64" s="4"/>
      <c r="AO64" s="4"/>
      <c r="AP64" s="4"/>
      <c r="AQ64" s="4"/>
      <c r="AR64" s="229"/>
      <c r="AS64" s="229"/>
      <c r="AT64" s="229">
        <f t="shared" si="10"/>
        <v>0</v>
      </c>
      <c r="AU64" s="4"/>
      <c r="AV64" s="4"/>
    </row>
    <row r="65" spans="1:48" x14ac:dyDescent="0.25">
      <c r="A65" s="212"/>
      <c r="B65" s="126" t="s">
        <v>77</v>
      </c>
      <c r="C65" s="224"/>
      <c r="D65" s="26"/>
      <c r="E65" s="113"/>
      <c r="F65" s="26"/>
      <c r="G65" s="24"/>
      <c r="H65" s="24"/>
      <c r="I65" s="8"/>
      <c r="J65" s="24"/>
      <c r="K65" s="24"/>
      <c r="L65" s="8"/>
      <c r="M65" s="8">
        <f t="shared" si="1"/>
        <v>0</v>
      </c>
      <c r="N65" s="8">
        <f t="shared" si="8"/>
        <v>0</v>
      </c>
      <c r="O65" s="8"/>
      <c r="P65" s="8"/>
      <c r="Q65" s="24"/>
      <c r="R65" s="8">
        <f t="shared" si="3"/>
        <v>0</v>
      </c>
      <c r="S65" s="24"/>
      <c r="T65" s="24"/>
      <c r="U65" s="24"/>
      <c r="V65" s="24"/>
      <c r="W65" s="24"/>
      <c r="X65" s="8">
        <f t="shared" si="14"/>
        <v>0</v>
      </c>
      <c r="Y65" s="24"/>
      <c r="Z65" s="24"/>
      <c r="AA65" s="24"/>
      <c r="AB65" s="24"/>
      <c r="AC65" s="24"/>
      <c r="AD65" s="24"/>
      <c r="AE65" s="24"/>
      <c r="AF65" s="24"/>
      <c r="AG65" s="24"/>
      <c r="AH65" s="24"/>
      <c r="AI65" s="24"/>
      <c r="AJ65" s="24"/>
      <c r="AK65" s="24"/>
      <c r="AL65" s="24"/>
      <c r="AM65" s="24"/>
      <c r="AN65" s="24"/>
      <c r="AO65" s="24"/>
      <c r="AP65" s="24"/>
      <c r="AQ65" s="24"/>
      <c r="AR65" s="230"/>
      <c r="AS65" s="230"/>
      <c r="AT65" s="229">
        <f t="shared" si="10"/>
        <v>0</v>
      </c>
      <c r="AU65" s="24"/>
      <c r="AV65" s="24"/>
    </row>
    <row r="66" spans="1:48" x14ac:dyDescent="0.25">
      <c r="A66" s="212"/>
      <c r="B66" s="78" t="s">
        <v>78</v>
      </c>
      <c r="C66" s="223"/>
      <c r="D66" s="22"/>
      <c r="E66" s="79">
        <v>38055</v>
      </c>
      <c r="F66" s="22"/>
      <c r="G66" s="4" t="s">
        <v>39</v>
      </c>
      <c r="H66" s="4" t="str">
        <f>+B66</f>
        <v>Publicidad y propaganda</v>
      </c>
      <c r="I66" s="3">
        <f>+E66</f>
        <v>38055</v>
      </c>
      <c r="J66" s="4"/>
      <c r="K66" s="4"/>
      <c r="L66" s="3"/>
      <c r="M66" s="3">
        <f t="shared" si="1"/>
        <v>38055</v>
      </c>
      <c r="N66" s="3">
        <f t="shared" si="8"/>
        <v>-38055</v>
      </c>
      <c r="O66" s="3"/>
      <c r="P66" s="3"/>
      <c r="Q66" s="4"/>
      <c r="R66" s="3">
        <f t="shared" si="3"/>
        <v>0</v>
      </c>
      <c r="S66" s="4"/>
      <c r="T66" s="4"/>
      <c r="U66" s="4"/>
      <c r="V66" s="3">
        <f>+N66</f>
        <v>-38055</v>
      </c>
      <c r="W66" s="4"/>
      <c r="X66" s="3">
        <f t="shared" si="14"/>
        <v>0</v>
      </c>
      <c r="Y66" s="4"/>
      <c r="Z66" s="4"/>
      <c r="AA66" s="4"/>
      <c r="AB66" s="4"/>
      <c r="AC66" s="4"/>
      <c r="AD66" s="4"/>
      <c r="AE66" s="4"/>
      <c r="AF66" s="4"/>
      <c r="AG66" s="4"/>
      <c r="AH66" s="4"/>
      <c r="AI66" s="4"/>
      <c r="AJ66" s="4"/>
      <c r="AK66" s="4"/>
      <c r="AL66" s="4"/>
      <c r="AM66" s="4"/>
      <c r="AN66" s="4"/>
      <c r="AO66" s="4"/>
      <c r="AP66" s="4"/>
      <c r="AQ66" s="4"/>
      <c r="AR66" s="229"/>
      <c r="AS66" s="229"/>
      <c r="AT66" s="229">
        <f t="shared" si="10"/>
        <v>0</v>
      </c>
      <c r="AU66" s="4"/>
      <c r="AV66" s="4"/>
    </row>
    <row r="67" spans="1:48" x14ac:dyDescent="0.25">
      <c r="A67" s="212"/>
      <c r="B67" s="78" t="s">
        <v>79</v>
      </c>
      <c r="C67" s="223">
        <f>+AT67</f>
        <v>497022.98</v>
      </c>
      <c r="D67" s="22"/>
      <c r="E67" s="210">
        <v>123078</v>
      </c>
      <c r="F67" s="22"/>
      <c r="G67" s="4" t="s">
        <v>39</v>
      </c>
      <c r="H67" s="4" t="str">
        <f>+B67</f>
        <v>Impresión y encuadernación</v>
      </c>
      <c r="I67" s="3">
        <f>+E67</f>
        <v>123078</v>
      </c>
      <c r="J67" s="4"/>
      <c r="K67" s="4"/>
      <c r="L67" s="3"/>
      <c r="M67" s="3">
        <f t="shared" si="1"/>
        <v>123078</v>
      </c>
      <c r="N67" s="3">
        <f t="shared" si="8"/>
        <v>-123078</v>
      </c>
      <c r="O67" s="3"/>
      <c r="P67" s="3"/>
      <c r="Q67" s="4"/>
      <c r="R67" s="3">
        <f t="shared" si="3"/>
        <v>0</v>
      </c>
      <c r="S67" s="4"/>
      <c r="T67" s="4"/>
      <c r="U67" s="4"/>
      <c r="V67" s="3">
        <f>+N67</f>
        <v>-123078</v>
      </c>
      <c r="W67" s="4"/>
      <c r="X67" s="3">
        <f t="shared" si="14"/>
        <v>0</v>
      </c>
      <c r="Y67" s="4"/>
      <c r="Z67" s="4"/>
      <c r="AA67" s="4"/>
      <c r="AB67" s="4"/>
      <c r="AC67" s="4"/>
      <c r="AD67" s="4"/>
      <c r="AE67" s="4"/>
      <c r="AF67" s="4"/>
      <c r="AG67" s="4"/>
      <c r="AH67" s="4"/>
      <c r="AI67" s="4"/>
      <c r="AJ67" s="4"/>
      <c r="AK67" s="4"/>
      <c r="AL67" s="4"/>
      <c r="AM67" s="4"/>
      <c r="AN67" s="4"/>
      <c r="AO67" s="4"/>
      <c r="AP67" s="4"/>
      <c r="AQ67" s="4"/>
      <c r="AR67" s="229"/>
      <c r="AS67" s="229">
        <v>497022.98</v>
      </c>
      <c r="AT67" s="229">
        <f t="shared" si="10"/>
        <v>497022.98</v>
      </c>
      <c r="AU67" s="4"/>
      <c r="AV67" s="4"/>
    </row>
    <row r="68" spans="1:48" x14ac:dyDescent="0.25">
      <c r="A68" s="212"/>
      <c r="B68" s="126" t="s">
        <v>80</v>
      </c>
      <c r="C68" s="223">
        <f>+AT68</f>
        <v>73750</v>
      </c>
      <c r="D68" s="26"/>
      <c r="E68" s="113"/>
      <c r="F68" s="26"/>
      <c r="G68" s="24"/>
      <c r="H68" s="24"/>
      <c r="I68" s="8"/>
      <c r="J68" s="24"/>
      <c r="K68" s="24"/>
      <c r="L68" s="8"/>
      <c r="M68" s="8">
        <f t="shared" si="1"/>
        <v>0</v>
      </c>
      <c r="N68" s="8">
        <f t="shared" si="8"/>
        <v>0</v>
      </c>
      <c r="O68" s="8"/>
      <c r="P68" s="8"/>
      <c r="Q68" s="24"/>
      <c r="R68" s="8">
        <f t="shared" si="3"/>
        <v>0</v>
      </c>
      <c r="S68" s="24"/>
      <c r="T68" s="24"/>
      <c r="U68" s="24"/>
      <c r="V68" s="24"/>
      <c r="W68" s="24"/>
      <c r="X68" s="8">
        <f t="shared" si="14"/>
        <v>0</v>
      </c>
      <c r="Y68" s="24"/>
      <c r="Z68" s="24"/>
      <c r="AA68" s="24"/>
      <c r="AB68" s="24"/>
      <c r="AC68" s="24"/>
      <c r="AD68" s="24"/>
      <c r="AE68" s="24"/>
      <c r="AF68" s="24"/>
      <c r="AG68" s="24"/>
      <c r="AH68" s="24"/>
      <c r="AI68" s="24"/>
      <c r="AJ68" s="24"/>
      <c r="AK68" s="24"/>
      <c r="AL68" s="24"/>
      <c r="AM68" s="24"/>
      <c r="AN68" s="24"/>
      <c r="AO68" s="24"/>
      <c r="AP68" s="24"/>
      <c r="AQ68" s="24"/>
      <c r="AR68" s="230"/>
      <c r="AS68" s="230">
        <v>73750</v>
      </c>
      <c r="AT68" s="229">
        <f t="shared" si="10"/>
        <v>73750</v>
      </c>
      <c r="AU68" s="24"/>
      <c r="AV68" s="24"/>
    </row>
    <row r="69" spans="1:48" x14ac:dyDescent="0.25">
      <c r="A69" s="212"/>
      <c r="B69" s="78" t="s">
        <v>81</v>
      </c>
      <c r="C69" s="223"/>
      <c r="D69" s="22"/>
      <c r="E69" s="210">
        <v>233074</v>
      </c>
      <c r="F69" s="22"/>
      <c r="G69" s="4" t="s">
        <v>39</v>
      </c>
      <c r="H69" s="4" t="str">
        <f>+B69</f>
        <v>Viáticos dentro del país</v>
      </c>
      <c r="I69" s="3">
        <f>+E69</f>
        <v>233074</v>
      </c>
      <c r="J69" s="4"/>
      <c r="K69" s="4"/>
      <c r="L69" s="3"/>
      <c r="M69" s="3">
        <f t="shared" si="1"/>
        <v>233074</v>
      </c>
      <c r="N69" s="3">
        <f t="shared" si="8"/>
        <v>-233074</v>
      </c>
      <c r="O69" s="3"/>
      <c r="P69" s="3"/>
      <c r="Q69" s="4"/>
      <c r="R69" s="3">
        <f t="shared" si="3"/>
        <v>0</v>
      </c>
      <c r="S69" s="4"/>
      <c r="T69" s="4"/>
      <c r="U69" s="4"/>
      <c r="V69" s="3">
        <f>+N69</f>
        <v>-233074</v>
      </c>
      <c r="W69" s="4"/>
      <c r="X69" s="3">
        <f t="shared" si="14"/>
        <v>0</v>
      </c>
      <c r="Y69" s="4"/>
      <c r="Z69" s="4"/>
      <c r="AA69" s="4"/>
      <c r="AB69" s="4"/>
      <c r="AC69" s="4"/>
      <c r="AD69" s="4"/>
      <c r="AE69" s="4"/>
      <c r="AF69" s="4"/>
      <c r="AG69" s="4"/>
      <c r="AH69" s="4"/>
      <c r="AI69" s="4"/>
      <c r="AJ69" s="4"/>
      <c r="AK69" s="4"/>
      <c r="AL69" s="4"/>
      <c r="AM69" s="4"/>
      <c r="AN69" s="4"/>
      <c r="AO69" s="4"/>
      <c r="AP69" s="4"/>
      <c r="AQ69" s="4"/>
      <c r="AR69" s="229"/>
      <c r="AS69" s="229"/>
      <c r="AT69" s="229">
        <f t="shared" si="10"/>
        <v>0</v>
      </c>
      <c r="AU69" s="4"/>
      <c r="AV69" s="4"/>
    </row>
    <row r="70" spans="1:48" x14ac:dyDescent="0.25">
      <c r="A70" s="212"/>
      <c r="B70" s="78" t="s">
        <v>256</v>
      </c>
      <c r="C70" s="223"/>
      <c r="D70" s="22"/>
      <c r="E70" s="211">
        <v>0</v>
      </c>
      <c r="F70" s="22"/>
      <c r="G70" s="4"/>
      <c r="H70" s="4"/>
      <c r="I70" s="3"/>
      <c r="J70" s="4"/>
      <c r="K70" s="4"/>
      <c r="L70" s="3"/>
      <c r="M70" s="3"/>
      <c r="N70" s="3"/>
      <c r="O70" s="3"/>
      <c r="P70" s="3"/>
      <c r="Q70" s="4"/>
      <c r="R70" s="3"/>
      <c r="S70" s="4"/>
      <c r="T70" s="4"/>
      <c r="U70" s="4"/>
      <c r="V70" s="3"/>
      <c r="W70" s="4"/>
      <c r="X70" s="3"/>
      <c r="Y70" s="4"/>
      <c r="Z70" s="4"/>
      <c r="AA70" s="4"/>
      <c r="AB70" s="4"/>
      <c r="AC70" s="4"/>
      <c r="AD70" s="4"/>
      <c r="AE70" s="4"/>
      <c r="AF70" s="4"/>
      <c r="AG70" s="4"/>
      <c r="AH70" s="4"/>
      <c r="AI70" s="4"/>
      <c r="AJ70" s="4"/>
      <c r="AK70" s="4"/>
      <c r="AL70" s="4"/>
      <c r="AM70" s="4"/>
      <c r="AN70" s="4"/>
      <c r="AO70" s="4"/>
      <c r="AP70" s="4"/>
      <c r="AQ70" s="4"/>
      <c r="AR70" s="229"/>
      <c r="AS70" s="229"/>
      <c r="AT70" s="229">
        <f t="shared" si="10"/>
        <v>0</v>
      </c>
      <c r="AU70" s="4"/>
      <c r="AV70" s="4"/>
    </row>
    <row r="71" spans="1:48" x14ac:dyDescent="0.25">
      <c r="A71" s="212"/>
      <c r="B71" s="126" t="s">
        <v>82</v>
      </c>
      <c r="C71" s="223">
        <f>+AT72</f>
        <v>57636.85</v>
      </c>
      <c r="D71" s="26"/>
      <c r="E71" s="113"/>
      <c r="F71" s="26"/>
      <c r="G71" s="24"/>
      <c r="H71" s="24"/>
      <c r="I71" s="8"/>
      <c r="J71" s="24"/>
      <c r="K71" s="24"/>
      <c r="L71" s="8"/>
      <c r="M71" s="8">
        <f t="shared" si="1"/>
        <v>0</v>
      </c>
      <c r="N71" s="8">
        <f t="shared" si="8"/>
        <v>0</v>
      </c>
      <c r="O71" s="8"/>
      <c r="P71" s="8"/>
      <c r="Q71" s="24"/>
      <c r="R71" s="8">
        <f t="shared" si="3"/>
        <v>0</v>
      </c>
      <c r="S71" s="24"/>
      <c r="T71" s="24"/>
      <c r="U71" s="24"/>
      <c r="V71" s="24"/>
      <c r="W71" s="24"/>
      <c r="X71" s="8">
        <f t="shared" si="14"/>
        <v>0</v>
      </c>
      <c r="Y71" s="24"/>
      <c r="Z71" s="24"/>
      <c r="AA71" s="24"/>
      <c r="AB71" s="24"/>
      <c r="AC71" s="24"/>
      <c r="AD71" s="24"/>
      <c r="AE71" s="24"/>
      <c r="AF71" s="24"/>
      <c r="AG71" s="24"/>
      <c r="AH71" s="24"/>
      <c r="AI71" s="24"/>
      <c r="AJ71" s="24"/>
      <c r="AK71" s="24"/>
      <c r="AL71" s="24"/>
      <c r="AM71" s="24"/>
      <c r="AN71" s="24"/>
      <c r="AO71" s="24"/>
      <c r="AP71" s="24"/>
      <c r="AQ71" s="24"/>
      <c r="AR71" s="230"/>
      <c r="AS71" s="230"/>
      <c r="AT71" s="229">
        <f t="shared" si="10"/>
        <v>0</v>
      </c>
      <c r="AU71" s="24"/>
      <c r="AV71" s="24"/>
    </row>
    <row r="72" spans="1:48" x14ac:dyDescent="0.25">
      <c r="A72" s="212"/>
      <c r="B72" s="21" t="s">
        <v>83</v>
      </c>
      <c r="C72" s="223"/>
      <c r="D72" s="22"/>
      <c r="E72" s="210">
        <v>9502</v>
      </c>
      <c r="F72" s="22"/>
      <c r="G72" s="4" t="s">
        <v>39</v>
      </c>
      <c r="H72" s="4" t="str">
        <f>+B72</f>
        <v>Pasajes</v>
      </c>
      <c r="I72" s="3">
        <f>+E72</f>
        <v>9502</v>
      </c>
      <c r="J72" s="4"/>
      <c r="K72" s="4"/>
      <c r="L72" s="3"/>
      <c r="M72" s="3">
        <f t="shared" si="1"/>
        <v>9502</v>
      </c>
      <c r="N72" s="3">
        <f t="shared" si="8"/>
        <v>-9502</v>
      </c>
      <c r="O72" s="3"/>
      <c r="P72" s="3"/>
      <c r="Q72" s="4"/>
      <c r="R72" s="3">
        <f t="shared" si="3"/>
        <v>0</v>
      </c>
      <c r="S72" s="4"/>
      <c r="T72" s="4"/>
      <c r="U72" s="4"/>
      <c r="V72" s="3">
        <f>+N72</f>
        <v>-9502</v>
      </c>
      <c r="W72" s="4"/>
      <c r="X72" s="3">
        <f t="shared" si="14"/>
        <v>0</v>
      </c>
      <c r="Y72" s="4"/>
      <c r="Z72" s="4"/>
      <c r="AA72" s="4"/>
      <c r="AB72" s="4"/>
      <c r="AC72" s="4"/>
      <c r="AD72" s="4"/>
      <c r="AE72" s="4"/>
      <c r="AF72" s="4"/>
      <c r="AG72" s="4"/>
      <c r="AH72" s="4"/>
      <c r="AI72" s="4"/>
      <c r="AJ72" s="4"/>
      <c r="AK72" s="4"/>
      <c r="AL72" s="4"/>
      <c r="AM72" s="4"/>
      <c r="AN72" s="4"/>
      <c r="AO72" s="4"/>
      <c r="AP72" s="4"/>
      <c r="AQ72" s="4"/>
      <c r="AR72" s="229"/>
      <c r="AS72" s="229">
        <v>57636.85</v>
      </c>
      <c r="AT72" s="229">
        <f t="shared" si="10"/>
        <v>57636.85</v>
      </c>
      <c r="AU72" s="4"/>
      <c r="AV72" s="4"/>
    </row>
    <row r="73" spans="1:48" x14ac:dyDescent="0.25">
      <c r="A73" s="212"/>
      <c r="B73" s="21" t="s">
        <v>84</v>
      </c>
      <c r="C73" s="223"/>
      <c r="D73" s="22"/>
      <c r="E73" s="210">
        <v>40465</v>
      </c>
      <c r="F73" s="22"/>
      <c r="G73" s="4" t="s">
        <v>39</v>
      </c>
      <c r="H73" s="4" t="str">
        <f>+B73</f>
        <v>Peajes</v>
      </c>
      <c r="I73" s="3">
        <f>+E73</f>
        <v>40465</v>
      </c>
      <c r="J73" s="4"/>
      <c r="K73" s="4"/>
      <c r="L73" s="3"/>
      <c r="M73" s="3">
        <f t="shared" si="1"/>
        <v>40465</v>
      </c>
      <c r="N73" s="3">
        <f t="shared" si="8"/>
        <v>-40465</v>
      </c>
      <c r="O73" s="3"/>
      <c r="P73" s="3"/>
      <c r="Q73" s="4"/>
      <c r="R73" s="3">
        <f t="shared" si="3"/>
        <v>0</v>
      </c>
      <c r="S73" s="4"/>
      <c r="T73" s="4"/>
      <c r="U73" s="4"/>
      <c r="V73" s="3">
        <f>+N73</f>
        <v>-40465</v>
      </c>
      <c r="W73" s="4"/>
      <c r="X73" s="3">
        <f t="shared" si="14"/>
        <v>0</v>
      </c>
      <c r="Y73" s="4"/>
      <c r="Z73" s="4"/>
      <c r="AA73" s="4"/>
      <c r="AB73" s="4"/>
      <c r="AC73" s="4"/>
      <c r="AD73" s="4"/>
      <c r="AE73" s="4"/>
      <c r="AF73" s="4"/>
      <c r="AG73" s="4"/>
      <c r="AH73" s="4"/>
      <c r="AI73" s="4"/>
      <c r="AJ73" s="4"/>
      <c r="AK73" s="4"/>
      <c r="AL73" s="4"/>
      <c r="AM73" s="4"/>
      <c r="AN73" s="4"/>
      <c r="AO73" s="4"/>
      <c r="AP73" s="4"/>
      <c r="AQ73" s="4"/>
      <c r="AR73" s="229"/>
      <c r="AS73" s="229"/>
      <c r="AT73" s="229">
        <f t="shared" si="10"/>
        <v>0</v>
      </c>
      <c r="AU73" s="4"/>
      <c r="AV73" s="4"/>
    </row>
    <row r="74" spans="1:48" x14ac:dyDescent="0.25">
      <c r="A74" s="212"/>
      <c r="B74" s="21" t="s">
        <v>211</v>
      </c>
      <c r="C74" s="224"/>
      <c r="D74" s="22"/>
      <c r="E74" s="210">
        <v>137555</v>
      </c>
      <c r="F74" s="22"/>
      <c r="G74" s="4"/>
      <c r="H74" s="4"/>
      <c r="I74" s="3">
        <f>+E74</f>
        <v>137555</v>
      </c>
      <c r="J74" s="4"/>
      <c r="K74" s="4"/>
      <c r="L74" s="3"/>
      <c r="M74" s="3">
        <f t="shared" si="1"/>
        <v>137555</v>
      </c>
      <c r="N74" s="3">
        <f t="shared" si="8"/>
        <v>-137555</v>
      </c>
      <c r="O74" s="3"/>
      <c r="P74" s="3"/>
      <c r="Q74" s="4"/>
      <c r="R74" s="3">
        <f t="shared" si="3"/>
        <v>0</v>
      </c>
      <c r="S74" s="4"/>
      <c r="T74" s="4"/>
      <c r="U74" s="4"/>
      <c r="V74" s="3">
        <f>+N74</f>
        <v>-137555</v>
      </c>
      <c r="W74" s="4"/>
      <c r="X74" s="3">
        <f t="shared" si="14"/>
        <v>0</v>
      </c>
      <c r="Y74" s="4"/>
      <c r="Z74" s="4"/>
      <c r="AA74" s="4"/>
      <c r="AB74" s="4"/>
      <c r="AC74" s="4"/>
      <c r="AD74" s="4"/>
      <c r="AE74" s="4"/>
      <c r="AF74" s="4"/>
      <c r="AG74" s="4"/>
      <c r="AH74" s="4"/>
      <c r="AI74" s="4"/>
      <c r="AJ74" s="4"/>
      <c r="AK74" s="4"/>
      <c r="AL74" s="4"/>
      <c r="AM74" s="4"/>
      <c r="AN74" s="4"/>
      <c r="AO74" s="4"/>
      <c r="AP74" s="4"/>
      <c r="AQ74" s="4"/>
      <c r="AR74" s="229"/>
      <c r="AS74" s="229"/>
      <c r="AT74" s="229">
        <f t="shared" si="10"/>
        <v>0</v>
      </c>
      <c r="AU74" s="4"/>
      <c r="AV74" s="4"/>
    </row>
    <row r="75" spans="1:48" x14ac:dyDescent="0.25">
      <c r="A75" s="212"/>
      <c r="B75" s="126" t="s">
        <v>85</v>
      </c>
      <c r="C75" s="223"/>
      <c r="D75" s="26"/>
      <c r="E75" s="113"/>
      <c r="F75" s="26"/>
      <c r="G75" s="24"/>
      <c r="H75" s="24"/>
      <c r="I75" s="8"/>
      <c r="J75" s="24"/>
      <c r="K75" s="24"/>
      <c r="L75" s="8"/>
      <c r="M75" s="8">
        <f t="shared" si="1"/>
        <v>0</v>
      </c>
      <c r="N75" s="8">
        <f t="shared" si="8"/>
        <v>0</v>
      </c>
      <c r="O75" s="8"/>
      <c r="P75" s="8"/>
      <c r="Q75" s="24"/>
      <c r="R75" s="8">
        <f t="shared" si="3"/>
        <v>0</v>
      </c>
      <c r="S75" s="24"/>
      <c r="T75" s="24"/>
      <c r="U75" s="24"/>
      <c r="V75" s="24"/>
      <c r="W75" s="24"/>
      <c r="X75" s="8">
        <f t="shared" si="14"/>
        <v>0</v>
      </c>
      <c r="Y75" s="24"/>
      <c r="Z75" s="24"/>
      <c r="AA75" s="24"/>
      <c r="AB75" s="24"/>
      <c r="AC75" s="24"/>
      <c r="AD75" s="24"/>
      <c r="AE75" s="24"/>
      <c r="AF75" s="24"/>
      <c r="AG75" s="24"/>
      <c r="AH75" s="24"/>
      <c r="AI75" s="24"/>
      <c r="AJ75" s="24"/>
      <c r="AK75" s="24"/>
      <c r="AL75" s="24"/>
      <c r="AM75" s="24"/>
      <c r="AN75" s="24"/>
      <c r="AO75" s="24"/>
      <c r="AP75" s="24"/>
      <c r="AQ75" s="24"/>
      <c r="AR75" s="230"/>
      <c r="AS75" s="230"/>
      <c r="AT75" s="229">
        <f t="shared" si="10"/>
        <v>0</v>
      </c>
      <c r="AU75" s="24"/>
      <c r="AV75" s="24"/>
    </row>
    <row r="76" spans="1:48" x14ac:dyDescent="0.25">
      <c r="A76" s="212"/>
      <c r="B76" s="78" t="s">
        <v>86</v>
      </c>
      <c r="C76" s="223"/>
      <c r="D76" s="22"/>
      <c r="E76" s="210"/>
      <c r="F76" s="22"/>
      <c r="G76" s="4" t="s">
        <v>39</v>
      </c>
      <c r="H76" s="4" t="str">
        <f>+B76</f>
        <v>Otros alquileres</v>
      </c>
      <c r="I76" s="3">
        <f>+E76</f>
        <v>0</v>
      </c>
      <c r="J76" s="4"/>
      <c r="K76" s="4"/>
      <c r="L76" s="3"/>
      <c r="M76" s="3">
        <f t="shared" si="1"/>
        <v>0</v>
      </c>
      <c r="N76" s="3">
        <f t="shared" si="8"/>
        <v>0</v>
      </c>
      <c r="O76" s="3"/>
      <c r="P76" s="3"/>
      <c r="Q76" s="4"/>
      <c r="R76" s="3">
        <f t="shared" si="3"/>
        <v>0</v>
      </c>
      <c r="S76" s="4"/>
      <c r="T76" s="4"/>
      <c r="U76" s="4"/>
      <c r="V76" s="3">
        <f>+N76</f>
        <v>0</v>
      </c>
      <c r="W76" s="4"/>
      <c r="X76" s="3">
        <f t="shared" si="14"/>
        <v>0</v>
      </c>
      <c r="Y76" s="4"/>
      <c r="Z76" s="4"/>
      <c r="AA76" s="4"/>
      <c r="AB76" s="4"/>
      <c r="AC76" s="4"/>
      <c r="AD76" s="4"/>
      <c r="AE76" s="4"/>
      <c r="AF76" s="4"/>
      <c r="AG76" s="4"/>
      <c r="AH76" s="4"/>
      <c r="AI76" s="4"/>
      <c r="AJ76" s="4"/>
      <c r="AK76" s="4"/>
      <c r="AL76" s="4"/>
      <c r="AM76" s="4"/>
      <c r="AN76" s="4"/>
      <c r="AO76" s="4"/>
      <c r="AP76" s="4"/>
      <c r="AQ76" s="4"/>
      <c r="AR76" s="229"/>
      <c r="AS76" s="229"/>
      <c r="AT76" s="229">
        <f t="shared" si="10"/>
        <v>0</v>
      </c>
      <c r="AU76" s="4"/>
      <c r="AV76" s="4"/>
    </row>
    <row r="77" spans="1:48" x14ac:dyDescent="0.25">
      <c r="A77" s="215"/>
      <c r="B77" s="78" t="s">
        <v>262</v>
      </c>
      <c r="C77" s="223"/>
      <c r="D77" s="22"/>
      <c r="E77" s="210">
        <v>0</v>
      </c>
      <c r="F77" s="22"/>
      <c r="G77" s="4"/>
      <c r="H77" s="4"/>
      <c r="I77" s="3">
        <f>+E77</f>
        <v>0</v>
      </c>
      <c r="J77" s="4"/>
      <c r="K77" s="4"/>
      <c r="L77" s="3"/>
      <c r="M77" s="3">
        <f t="shared" si="1"/>
        <v>0</v>
      </c>
      <c r="N77" s="3">
        <f t="shared" si="8"/>
        <v>0</v>
      </c>
      <c r="O77" s="3"/>
      <c r="P77" s="3"/>
      <c r="Q77" s="4"/>
      <c r="R77" s="3">
        <f t="shared" si="3"/>
        <v>0</v>
      </c>
      <c r="S77" s="4"/>
      <c r="T77" s="4"/>
      <c r="U77" s="4"/>
      <c r="V77" s="3">
        <f>+N77</f>
        <v>0</v>
      </c>
      <c r="W77" s="4"/>
      <c r="X77" s="3">
        <f t="shared" si="14"/>
        <v>0</v>
      </c>
      <c r="Y77" s="4"/>
      <c r="Z77" s="4"/>
      <c r="AA77" s="4"/>
      <c r="AB77" s="4"/>
      <c r="AC77" s="4"/>
      <c r="AD77" s="4"/>
      <c r="AE77" s="4"/>
      <c r="AF77" s="4"/>
      <c r="AG77" s="4"/>
      <c r="AH77" s="4"/>
      <c r="AI77" s="4"/>
      <c r="AJ77" s="4"/>
      <c r="AK77" s="4"/>
      <c r="AL77" s="4"/>
      <c r="AM77" s="4"/>
      <c r="AN77" s="4"/>
      <c r="AO77" s="4"/>
      <c r="AP77" s="4"/>
      <c r="AQ77" s="4"/>
      <c r="AR77" s="229"/>
      <c r="AS77" s="229"/>
      <c r="AT77" s="229">
        <f t="shared" si="10"/>
        <v>0</v>
      </c>
      <c r="AU77" s="4"/>
      <c r="AV77" s="4"/>
    </row>
    <row r="78" spans="1:48" x14ac:dyDescent="0.25">
      <c r="A78" s="212"/>
      <c r="B78" s="29" t="s">
        <v>87</v>
      </c>
      <c r="C78" s="223">
        <f>+AT78</f>
        <v>1083664.29</v>
      </c>
      <c r="D78" s="26"/>
      <c r="E78" s="113"/>
      <c r="F78" s="26"/>
      <c r="G78" s="24"/>
      <c r="H78" s="24"/>
      <c r="I78" s="8"/>
      <c r="J78" s="24"/>
      <c r="K78" s="24"/>
      <c r="L78" s="8"/>
      <c r="M78" s="8">
        <f t="shared" si="1"/>
        <v>0</v>
      </c>
      <c r="N78" s="8">
        <f t="shared" si="8"/>
        <v>0</v>
      </c>
      <c r="O78" s="8"/>
      <c r="P78" s="8"/>
      <c r="Q78" s="24"/>
      <c r="R78" s="8">
        <f t="shared" si="3"/>
        <v>0</v>
      </c>
      <c r="S78" s="24"/>
      <c r="T78" s="24"/>
      <c r="U78" s="24"/>
      <c r="V78" s="24"/>
      <c r="W78" s="24"/>
      <c r="X78" s="8">
        <f t="shared" si="14"/>
        <v>0</v>
      </c>
      <c r="Y78" s="24"/>
      <c r="Z78" s="24"/>
      <c r="AA78" s="24"/>
      <c r="AB78" s="24"/>
      <c r="AC78" s="24"/>
      <c r="AD78" s="24"/>
      <c r="AE78" s="24"/>
      <c r="AF78" s="24"/>
      <c r="AG78" s="24"/>
      <c r="AH78" s="24"/>
      <c r="AI78" s="24"/>
      <c r="AJ78" s="24"/>
      <c r="AK78" s="24"/>
      <c r="AL78" s="24"/>
      <c r="AM78" s="24"/>
      <c r="AN78" s="24"/>
      <c r="AO78" s="24"/>
      <c r="AP78" s="24"/>
      <c r="AQ78" s="24"/>
      <c r="AR78" s="230"/>
      <c r="AS78" s="230">
        <v>1083664.29</v>
      </c>
      <c r="AT78" s="229">
        <f t="shared" si="10"/>
        <v>1083664.29</v>
      </c>
      <c r="AU78" s="24"/>
      <c r="AV78" s="24"/>
    </row>
    <row r="79" spans="1:48" x14ac:dyDescent="0.25">
      <c r="A79" s="212"/>
      <c r="B79" s="78" t="s">
        <v>88</v>
      </c>
      <c r="C79" s="223"/>
      <c r="D79" s="22"/>
      <c r="E79" s="79">
        <v>529515</v>
      </c>
      <c r="F79" s="22"/>
      <c r="G79" s="4" t="s">
        <v>39</v>
      </c>
      <c r="H79" s="4" t="str">
        <f>+B79</f>
        <v>Seguro de bienes muebles</v>
      </c>
      <c r="I79" s="3">
        <f>+E79</f>
        <v>529515</v>
      </c>
      <c r="J79" s="4"/>
      <c r="K79" s="4"/>
      <c r="L79" s="3"/>
      <c r="M79" s="3">
        <f t="shared" si="1"/>
        <v>529515</v>
      </c>
      <c r="N79" s="3">
        <f t="shared" si="8"/>
        <v>-529515</v>
      </c>
      <c r="O79" s="3"/>
      <c r="P79" s="3"/>
      <c r="Q79" s="4"/>
      <c r="R79" s="3">
        <f t="shared" si="3"/>
        <v>0</v>
      </c>
      <c r="S79" s="4"/>
      <c r="T79" s="4"/>
      <c r="U79" s="4"/>
      <c r="V79" s="3">
        <f>+N79</f>
        <v>-529515</v>
      </c>
      <c r="W79" s="4"/>
      <c r="X79" s="3">
        <f t="shared" si="14"/>
        <v>0</v>
      </c>
      <c r="Y79" s="4"/>
      <c r="Z79" s="4"/>
      <c r="AA79" s="4"/>
      <c r="AB79" s="4"/>
      <c r="AC79" s="4"/>
      <c r="AD79" s="4"/>
      <c r="AE79" s="4"/>
      <c r="AF79" s="4"/>
      <c r="AG79" s="4"/>
      <c r="AH79" s="4"/>
      <c r="AI79" s="4"/>
      <c r="AJ79" s="4"/>
      <c r="AK79" s="4"/>
      <c r="AL79" s="4"/>
      <c r="AM79" s="4"/>
      <c r="AN79" s="4"/>
      <c r="AO79" s="4"/>
      <c r="AP79" s="4"/>
      <c r="AQ79" s="4"/>
      <c r="AR79" s="229"/>
      <c r="AS79" s="229"/>
      <c r="AT79" s="229">
        <f t="shared" si="10"/>
        <v>0</v>
      </c>
      <c r="AU79" s="4"/>
      <c r="AV79" s="4"/>
    </row>
    <row r="80" spans="1:48" x14ac:dyDescent="0.25">
      <c r="A80" s="36"/>
      <c r="B80" s="4" t="s">
        <v>89</v>
      </c>
      <c r="C80" s="223"/>
      <c r="D80" s="22"/>
      <c r="E80" s="210">
        <v>1883273</v>
      </c>
      <c r="F80" s="22"/>
      <c r="G80" s="4" t="s">
        <v>39</v>
      </c>
      <c r="H80" s="4" t="str">
        <f>+B80</f>
        <v>Seguro de personas</v>
      </c>
      <c r="I80" s="3">
        <f>+E80</f>
        <v>1883273</v>
      </c>
      <c r="J80" s="4"/>
      <c r="K80" s="4"/>
      <c r="L80" s="3"/>
      <c r="M80" s="3">
        <f t="shared" si="1"/>
        <v>1883273</v>
      </c>
      <c r="N80" s="3">
        <f t="shared" si="8"/>
        <v>-1883273</v>
      </c>
      <c r="O80" s="3"/>
      <c r="P80" s="3"/>
      <c r="Q80" s="4"/>
      <c r="R80" s="3">
        <f t="shared" si="3"/>
        <v>0</v>
      </c>
      <c r="S80" s="4"/>
      <c r="T80" s="3"/>
      <c r="U80" s="3"/>
      <c r="V80" s="3">
        <f>+N80</f>
        <v>-1883273</v>
      </c>
      <c r="W80" s="4"/>
      <c r="X80" s="3">
        <f t="shared" si="14"/>
        <v>0</v>
      </c>
      <c r="Y80" s="4"/>
      <c r="Z80" s="4"/>
      <c r="AA80" s="4"/>
      <c r="AB80" s="4"/>
      <c r="AC80" s="4"/>
      <c r="AD80" s="4"/>
      <c r="AE80" s="4"/>
      <c r="AF80" s="4"/>
      <c r="AG80" s="4"/>
      <c r="AH80" s="4"/>
      <c r="AI80" s="4"/>
      <c r="AJ80" s="4"/>
      <c r="AK80" s="4"/>
      <c r="AL80" s="4"/>
      <c r="AM80" s="4"/>
      <c r="AN80" s="4"/>
      <c r="AO80" s="4"/>
      <c r="AP80" s="4"/>
      <c r="AQ80" s="4"/>
      <c r="AR80" s="229">
        <v>412261.61</v>
      </c>
      <c r="AS80" s="229"/>
      <c r="AT80" s="229">
        <f t="shared" si="10"/>
        <v>412261.61</v>
      </c>
      <c r="AU80" s="4"/>
      <c r="AV80" s="4"/>
    </row>
    <row r="81" spans="1:48" x14ac:dyDescent="0.25">
      <c r="A81" s="212"/>
      <c r="B81" s="126" t="s">
        <v>90</v>
      </c>
      <c r="C81" s="223">
        <f>+AT80</f>
        <v>412261.61</v>
      </c>
      <c r="D81" s="26"/>
      <c r="E81" s="113"/>
      <c r="F81" s="26"/>
      <c r="G81" s="24"/>
      <c r="H81" s="24"/>
      <c r="I81" s="8"/>
      <c r="J81" s="24"/>
      <c r="K81" s="24"/>
      <c r="L81" s="8"/>
      <c r="M81" s="8">
        <f t="shared" si="1"/>
        <v>0</v>
      </c>
      <c r="N81" s="8">
        <f t="shared" si="8"/>
        <v>0</v>
      </c>
      <c r="O81" s="8"/>
      <c r="P81" s="8"/>
      <c r="Q81" s="24"/>
      <c r="R81" s="8">
        <f t="shared" si="3"/>
        <v>0</v>
      </c>
      <c r="S81" s="24"/>
      <c r="T81" s="24"/>
      <c r="U81" s="24"/>
      <c r="V81" s="24"/>
      <c r="W81" s="24"/>
      <c r="X81" s="8">
        <f t="shared" si="14"/>
        <v>0</v>
      </c>
      <c r="Y81" s="24"/>
      <c r="Z81" s="24"/>
      <c r="AA81" s="24"/>
      <c r="AB81" s="24"/>
      <c r="AC81" s="24"/>
      <c r="AD81" s="24"/>
      <c r="AE81" s="24"/>
      <c r="AF81" s="24"/>
      <c r="AG81" s="24"/>
      <c r="AH81" s="24"/>
      <c r="AI81" s="24"/>
      <c r="AJ81" s="24"/>
      <c r="AK81" s="24"/>
      <c r="AL81" s="24"/>
      <c r="AM81" s="24"/>
      <c r="AN81" s="24"/>
      <c r="AO81" s="24"/>
      <c r="AP81" s="24"/>
      <c r="AQ81" s="24"/>
      <c r="AR81" s="230"/>
      <c r="AS81" s="230"/>
      <c r="AT81" s="229">
        <f t="shared" si="10"/>
        <v>0</v>
      </c>
      <c r="AU81" s="24"/>
      <c r="AV81" s="24"/>
    </row>
    <row r="82" spans="1:48" x14ac:dyDescent="0.25">
      <c r="A82" s="212"/>
      <c r="B82" s="78" t="s">
        <v>91</v>
      </c>
      <c r="C82" s="223"/>
      <c r="D82" s="22"/>
      <c r="E82" s="210">
        <v>226560</v>
      </c>
      <c r="F82" s="22"/>
      <c r="G82" s="4" t="s">
        <v>39</v>
      </c>
      <c r="H82" s="4" t="str">
        <f t="shared" ref="H82:H88" si="17">+B82</f>
        <v>Servicios especiales de mantenimiento y reparación</v>
      </c>
      <c r="I82" s="3">
        <f>+E82</f>
        <v>226560</v>
      </c>
      <c r="J82" s="4"/>
      <c r="K82" s="4"/>
      <c r="L82" s="3"/>
      <c r="M82" s="3">
        <f t="shared" si="1"/>
        <v>226560</v>
      </c>
      <c r="N82" s="3">
        <f t="shared" si="8"/>
        <v>-226560</v>
      </c>
      <c r="O82" s="3"/>
      <c r="P82" s="3"/>
      <c r="Q82" s="4"/>
      <c r="R82" s="3">
        <f t="shared" si="3"/>
        <v>0</v>
      </c>
      <c r="S82" s="4"/>
      <c r="T82" s="4"/>
      <c r="U82" s="4"/>
      <c r="V82" s="3">
        <f t="shared" ref="V82:V88" si="18">+N82</f>
        <v>-226560</v>
      </c>
      <c r="W82" s="4"/>
      <c r="X82" s="3">
        <f t="shared" si="14"/>
        <v>0</v>
      </c>
      <c r="Y82" s="4"/>
      <c r="Z82" s="4"/>
      <c r="AA82" s="4"/>
      <c r="AB82" s="4"/>
      <c r="AC82" s="4"/>
      <c r="AD82" s="4"/>
      <c r="AE82" s="4"/>
      <c r="AF82" s="4"/>
      <c r="AG82" s="4"/>
      <c r="AH82" s="4"/>
      <c r="AI82" s="4"/>
      <c r="AJ82" s="4"/>
      <c r="AK82" s="4"/>
      <c r="AL82" s="4"/>
      <c r="AM82" s="4"/>
      <c r="AN82" s="4"/>
      <c r="AO82" s="4"/>
      <c r="AP82" s="4"/>
      <c r="AQ82" s="4"/>
      <c r="AR82" s="229"/>
      <c r="AS82" s="229"/>
      <c r="AT82" s="229">
        <f t="shared" si="10"/>
        <v>0</v>
      </c>
      <c r="AU82" s="4"/>
      <c r="AV82" s="4"/>
    </row>
    <row r="83" spans="1:48" x14ac:dyDescent="0.25">
      <c r="A83" s="212"/>
      <c r="B83" s="78" t="s">
        <v>297</v>
      </c>
      <c r="C83" s="223">
        <f>+AT83</f>
        <v>944</v>
      </c>
      <c r="D83" s="22"/>
      <c r="E83" s="210">
        <v>34456</v>
      </c>
      <c r="F83" s="22"/>
      <c r="G83" s="4"/>
      <c r="H83" s="4"/>
      <c r="I83" s="3"/>
      <c r="J83" s="4"/>
      <c r="K83" s="4"/>
      <c r="L83" s="3"/>
      <c r="M83" s="3"/>
      <c r="N83" s="3"/>
      <c r="O83" s="3"/>
      <c r="P83" s="3"/>
      <c r="Q83" s="4"/>
      <c r="R83" s="3"/>
      <c r="S83" s="4"/>
      <c r="T83" s="4"/>
      <c r="U83" s="4"/>
      <c r="V83" s="3"/>
      <c r="W83" s="4"/>
      <c r="X83" s="3"/>
      <c r="Y83" s="4"/>
      <c r="Z83" s="4"/>
      <c r="AA83" s="4"/>
      <c r="AB83" s="4"/>
      <c r="AC83" s="4"/>
      <c r="AD83" s="4"/>
      <c r="AE83" s="4"/>
      <c r="AF83" s="4"/>
      <c r="AG83" s="4"/>
      <c r="AH83" s="4"/>
      <c r="AI83" s="4"/>
      <c r="AJ83" s="4"/>
      <c r="AK83" s="4"/>
      <c r="AL83" s="4"/>
      <c r="AM83" s="4"/>
      <c r="AN83" s="4"/>
      <c r="AO83" s="4"/>
      <c r="AP83" s="4"/>
      <c r="AQ83" s="4"/>
      <c r="AR83" s="229">
        <v>944</v>
      </c>
      <c r="AS83" s="229"/>
      <c r="AT83" s="229">
        <f t="shared" si="10"/>
        <v>944</v>
      </c>
      <c r="AU83" s="4"/>
      <c r="AV83" s="4"/>
    </row>
    <row r="84" spans="1:48" x14ac:dyDescent="0.25">
      <c r="A84" s="212"/>
      <c r="B84" s="78" t="s">
        <v>92</v>
      </c>
      <c r="C84" s="223">
        <f>+AT84</f>
        <v>467243.86</v>
      </c>
      <c r="D84" s="22"/>
      <c r="E84" s="210">
        <v>427329</v>
      </c>
      <c r="F84" s="22"/>
      <c r="G84" s="4" t="s">
        <v>39</v>
      </c>
      <c r="H84" s="4" t="str">
        <f t="shared" si="17"/>
        <v>Mant. y rep. De equipo de oficina y muebles</v>
      </c>
      <c r="I84" s="3">
        <f>+E84</f>
        <v>427329</v>
      </c>
      <c r="J84" s="4"/>
      <c r="K84" s="4"/>
      <c r="L84" s="3"/>
      <c r="M84" s="3">
        <f t="shared" si="1"/>
        <v>427329</v>
      </c>
      <c r="N84" s="3">
        <f t="shared" si="8"/>
        <v>-427329</v>
      </c>
      <c r="O84" s="3"/>
      <c r="P84" s="3"/>
      <c r="Q84" s="4"/>
      <c r="R84" s="3">
        <f t="shared" ref="R84:R92" si="19">SUM(M84:Q84)</f>
        <v>0</v>
      </c>
      <c r="S84" s="4"/>
      <c r="T84" s="4"/>
      <c r="U84" s="4"/>
      <c r="V84" s="3">
        <f t="shared" si="18"/>
        <v>-427329</v>
      </c>
      <c r="W84" s="4"/>
      <c r="X84" s="3">
        <f t="shared" si="14"/>
        <v>0</v>
      </c>
      <c r="Y84" s="4"/>
      <c r="Z84" s="4"/>
      <c r="AA84" s="4"/>
      <c r="AB84" s="4"/>
      <c r="AC84" s="4"/>
      <c r="AD84" s="4"/>
      <c r="AE84" s="4"/>
      <c r="AF84" s="4"/>
      <c r="AG84" s="4"/>
      <c r="AH84" s="4"/>
      <c r="AI84" s="4"/>
      <c r="AJ84" s="4"/>
      <c r="AK84" s="4"/>
      <c r="AL84" s="4"/>
      <c r="AM84" s="4"/>
      <c r="AN84" s="4"/>
      <c r="AO84" s="4"/>
      <c r="AP84" s="4"/>
      <c r="AQ84" s="4"/>
      <c r="AR84" s="229"/>
      <c r="AS84" s="229">
        <v>467243.86</v>
      </c>
      <c r="AT84" s="229">
        <f t="shared" si="10"/>
        <v>467243.86</v>
      </c>
      <c r="AU84" s="4"/>
      <c r="AV84" s="4"/>
    </row>
    <row r="85" spans="1:48" x14ac:dyDescent="0.25">
      <c r="A85" s="212"/>
      <c r="B85" s="78" t="s">
        <v>278</v>
      </c>
      <c r="C85" s="223"/>
      <c r="D85" s="22"/>
      <c r="E85" s="210">
        <v>2714</v>
      </c>
      <c r="F85" s="22"/>
      <c r="G85" s="4"/>
      <c r="H85" s="4" t="str">
        <f t="shared" si="17"/>
        <v>Mant. Y rep. Equipo sanitario y laboratorio</v>
      </c>
      <c r="I85" s="3"/>
      <c r="J85" s="4"/>
      <c r="K85" s="4"/>
      <c r="L85" s="3"/>
      <c r="M85" s="3"/>
      <c r="N85" s="3"/>
      <c r="O85" s="3"/>
      <c r="P85" s="3"/>
      <c r="Q85" s="4"/>
      <c r="R85" s="3"/>
      <c r="S85" s="4"/>
      <c r="T85" s="4"/>
      <c r="U85" s="4"/>
      <c r="V85" s="3"/>
      <c r="W85" s="4"/>
      <c r="X85" s="3"/>
      <c r="Y85" s="4"/>
      <c r="Z85" s="4"/>
      <c r="AA85" s="4"/>
      <c r="AB85" s="4"/>
      <c r="AC85" s="4"/>
      <c r="AD85" s="4"/>
      <c r="AE85" s="4"/>
      <c r="AF85" s="4"/>
      <c r="AG85" s="4"/>
      <c r="AH85" s="4"/>
      <c r="AI85" s="4"/>
      <c r="AJ85" s="4"/>
      <c r="AK85" s="4"/>
      <c r="AL85" s="4"/>
      <c r="AM85" s="4"/>
      <c r="AN85" s="4"/>
      <c r="AO85" s="4"/>
      <c r="AP85" s="4"/>
      <c r="AQ85" s="4"/>
      <c r="AR85" s="229"/>
      <c r="AS85" s="229"/>
      <c r="AT85" s="229">
        <f t="shared" si="10"/>
        <v>0</v>
      </c>
      <c r="AU85" s="4"/>
      <c r="AV85" s="4"/>
    </row>
    <row r="86" spans="1:48" x14ac:dyDescent="0.25">
      <c r="A86" s="36"/>
      <c r="B86" s="4" t="s">
        <v>93</v>
      </c>
      <c r="C86" s="223"/>
      <c r="D86" s="22"/>
      <c r="E86" s="210">
        <v>227083</v>
      </c>
      <c r="F86" s="22"/>
      <c r="G86" s="4" t="s">
        <v>39</v>
      </c>
      <c r="H86" s="4" t="str">
        <f t="shared" si="17"/>
        <v>Mant. y rep. De equipo de comunicación</v>
      </c>
      <c r="I86" s="3">
        <f>+E86</f>
        <v>227083</v>
      </c>
      <c r="J86" s="4"/>
      <c r="K86" s="4"/>
      <c r="L86" s="3"/>
      <c r="M86" s="3">
        <f t="shared" si="1"/>
        <v>227083</v>
      </c>
      <c r="N86" s="3">
        <f t="shared" si="8"/>
        <v>-227083</v>
      </c>
      <c r="O86" s="3"/>
      <c r="P86" s="3"/>
      <c r="Q86" s="4"/>
      <c r="R86" s="3">
        <f t="shared" si="19"/>
        <v>0</v>
      </c>
      <c r="S86" s="4"/>
      <c r="T86" s="4"/>
      <c r="U86" s="4"/>
      <c r="V86" s="3">
        <f t="shared" si="18"/>
        <v>-227083</v>
      </c>
      <c r="W86" s="4"/>
      <c r="X86" s="3">
        <f t="shared" si="14"/>
        <v>0</v>
      </c>
      <c r="Y86" s="4"/>
      <c r="Z86" s="4"/>
      <c r="AA86" s="4"/>
      <c r="AB86" s="4"/>
      <c r="AC86" s="4"/>
      <c r="AD86" s="4"/>
      <c r="AE86" s="4"/>
      <c r="AF86" s="4"/>
      <c r="AG86" s="4"/>
      <c r="AH86" s="4"/>
      <c r="AI86" s="4"/>
      <c r="AJ86" s="4"/>
      <c r="AK86" s="4"/>
      <c r="AL86" s="4"/>
      <c r="AM86" s="4"/>
      <c r="AN86" s="4"/>
      <c r="AO86" s="4"/>
      <c r="AP86" s="4"/>
      <c r="AQ86" s="4"/>
      <c r="AR86" s="229"/>
      <c r="AS86" s="229"/>
      <c r="AT86" s="229">
        <f t="shared" si="10"/>
        <v>0</v>
      </c>
      <c r="AU86" s="4"/>
      <c r="AV86" s="4"/>
    </row>
    <row r="87" spans="1:48" x14ac:dyDescent="0.25">
      <c r="A87" s="212"/>
      <c r="B87" s="78" t="s">
        <v>94</v>
      </c>
      <c r="C87" s="223"/>
      <c r="D87" s="22"/>
      <c r="E87" s="210">
        <v>170444</v>
      </c>
      <c r="F87" s="22"/>
      <c r="G87" s="4" t="s">
        <v>39</v>
      </c>
      <c r="H87" s="4" t="str">
        <f t="shared" si="17"/>
        <v>Mant. y rep. De equipo de transporte, tracción y elevación</v>
      </c>
      <c r="I87" s="3">
        <f>+E87</f>
        <v>170444</v>
      </c>
      <c r="J87" s="4"/>
      <c r="K87" s="4"/>
      <c r="L87" s="3"/>
      <c r="M87" s="3">
        <f t="shared" si="1"/>
        <v>170444</v>
      </c>
      <c r="N87" s="3">
        <f t="shared" si="8"/>
        <v>-170444</v>
      </c>
      <c r="O87" s="3"/>
      <c r="P87" s="3"/>
      <c r="Q87" s="4"/>
      <c r="R87" s="3">
        <f t="shared" si="19"/>
        <v>0</v>
      </c>
      <c r="S87" s="4"/>
      <c r="T87" s="4"/>
      <c r="U87" s="4"/>
      <c r="V87" s="3">
        <f t="shared" si="18"/>
        <v>-170444</v>
      </c>
      <c r="W87" s="4"/>
      <c r="X87" s="3">
        <f t="shared" si="14"/>
        <v>0</v>
      </c>
      <c r="Y87" s="4"/>
      <c r="Z87" s="4"/>
      <c r="AA87" s="4"/>
      <c r="AB87" s="4"/>
      <c r="AC87" s="4"/>
      <c r="AD87" s="4"/>
      <c r="AE87" s="4"/>
      <c r="AF87" s="4"/>
      <c r="AG87" s="4"/>
      <c r="AH87" s="4"/>
      <c r="AI87" s="4"/>
      <c r="AJ87" s="4"/>
      <c r="AK87" s="4"/>
      <c r="AL87" s="4"/>
      <c r="AM87" s="4"/>
      <c r="AN87" s="4"/>
      <c r="AO87" s="4"/>
      <c r="AP87" s="4"/>
      <c r="AQ87" s="4"/>
      <c r="AR87" s="229"/>
      <c r="AS87" s="229"/>
      <c r="AT87" s="229">
        <f t="shared" si="10"/>
        <v>0</v>
      </c>
      <c r="AU87" s="4"/>
      <c r="AV87" s="4"/>
    </row>
    <row r="88" spans="1:48" x14ac:dyDescent="0.25">
      <c r="A88" s="36"/>
      <c r="B88" s="78" t="s">
        <v>264</v>
      </c>
      <c r="C88" s="223"/>
      <c r="D88" s="22"/>
      <c r="E88" s="210">
        <v>0</v>
      </c>
      <c r="F88" s="22"/>
      <c r="G88" s="4"/>
      <c r="H88" s="4" t="str">
        <f t="shared" si="17"/>
        <v>Mant., instalacion</v>
      </c>
      <c r="I88" s="3">
        <f>+E88</f>
        <v>0</v>
      </c>
      <c r="J88" s="4"/>
      <c r="K88" s="4"/>
      <c r="L88" s="3"/>
      <c r="M88" s="3">
        <f t="shared" si="1"/>
        <v>0</v>
      </c>
      <c r="N88" s="3">
        <f t="shared" si="8"/>
        <v>0</v>
      </c>
      <c r="O88" s="3"/>
      <c r="P88" s="3"/>
      <c r="Q88" s="4"/>
      <c r="R88" s="3"/>
      <c r="S88" s="4"/>
      <c r="T88" s="4"/>
      <c r="U88" s="4"/>
      <c r="V88" s="3">
        <f t="shared" si="18"/>
        <v>0</v>
      </c>
      <c r="W88" s="4"/>
      <c r="X88" s="3">
        <f t="shared" si="14"/>
        <v>0</v>
      </c>
      <c r="Y88" s="4"/>
      <c r="Z88" s="4"/>
      <c r="AA88" s="4"/>
      <c r="AB88" s="4"/>
      <c r="AC88" s="4"/>
      <c r="AD88" s="4"/>
      <c r="AE88" s="4"/>
      <c r="AF88" s="4"/>
      <c r="AG88" s="4"/>
      <c r="AH88" s="4"/>
      <c r="AI88" s="4"/>
      <c r="AJ88" s="4"/>
      <c r="AK88" s="4"/>
      <c r="AL88" s="4"/>
      <c r="AM88" s="4"/>
      <c r="AN88" s="4"/>
      <c r="AO88" s="4"/>
      <c r="AP88" s="4"/>
      <c r="AQ88" s="4"/>
      <c r="AR88" s="229"/>
      <c r="AS88" s="229"/>
      <c r="AT88" s="229">
        <f t="shared" si="10"/>
        <v>0</v>
      </c>
      <c r="AU88" s="4"/>
      <c r="AV88" s="4"/>
    </row>
    <row r="89" spans="1:48" x14ac:dyDescent="0.25">
      <c r="A89" s="212"/>
      <c r="B89" s="126" t="s">
        <v>95</v>
      </c>
      <c r="C89" s="223"/>
      <c r="D89" s="26"/>
      <c r="E89" s="113"/>
      <c r="F89" s="26"/>
      <c r="G89" s="24"/>
      <c r="H89" s="24"/>
      <c r="I89" s="8"/>
      <c r="J89" s="24"/>
      <c r="K89" s="24"/>
      <c r="L89" s="8"/>
      <c r="M89" s="8">
        <f t="shared" si="1"/>
        <v>0</v>
      </c>
      <c r="N89" s="8">
        <f t="shared" si="8"/>
        <v>0</v>
      </c>
      <c r="O89" s="8"/>
      <c r="P89" s="8"/>
      <c r="Q89" s="24"/>
      <c r="R89" s="8">
        <f t="shared" si="19"/>
        <v>0</v>
      </c>
      <c r="S89" s="24"/>
      <c r="T89" s="24"/>
      <c r="U89" s="24"/>
      <c r="V89" s="24"/>
      <c r="W89" s="24"/>
      <c r="X89" s="8">
        <f t="shared" si="14"/>
        <v>0</v>
      </c>
      <c r="Y89" s="24"/>
      <c r="Z89" s="24"/>
      <c r="AA89" s="24"/>
      <c r="AB89" s="24"/>
      <c r="AC89" s="24"/>
      <c r="AD89" s="24"/>
      <c r="AE89" s="24"/>
      <c r="AF89" s="24"/>
      <c r="AG89" s="24"/>
      <c r="AH89" s="24"/>
      <c r="AI89" s="24"/>
      <c r="AJ89" s="24"/>
      <c r="AK89" s="24"/>
      <c r="AL89" s="24"/>
      <c r="AM89" s="24"/>
      <c r="AN89" s="24"/>
      <c r="AO89" s="24"/>
      <c r="AP89" s="24"/>
      <c r="AQ89" s="24"/>
      <c r="AR89" s="230"/>
      <c r="AS89" s="230"/>
      <c r="AT89" s="229">
        <f t="shared" si="10"/>
        <v>0</v>
      </c>
      <c r="AU89" s="24"/>
      <c r="AV89" s="24"/>
    </row>
    <row r="90" spans="1:48" x14ac:dyDescent="0.25">
      <c r="A90" s="212"/>
      <c r="B90" s="78" t="s">
        <v>96</v>
      </c>
      <c r="C90" s="223"/>
      <c r="D90" s="22"/>
      <c r="E90" s="79">
        <v>0</v>
      </c>
      <c r="F90" s="26"/>
      <c r="G90" s="4" t="s">
        <v>39</v>
      </c>
      <c r="H90" s="4" t="str">
        <f t="shared" ref="H90:H95" si="20">+B90</f>
        <v>Comisiones y gastos bancarios</v>
      </c>
      <c r="I90" s="3">
        <f t="shared" ref="I90:I95" si="21">+E90</f>
        <v>0</v>
      </c>
      <c r="J90" s="4"/>
      <c r="K90" s="4"/>
      <c r="L90" s="3"/>
      <c r="M90" s="3">
        <f t="shared" si="1"/>
        <v>0</v>
      </c>
      <c r="N90" s="3">
        <f t="shared" si="8"/>
        <v>0</v>
      </c>
      <c r="O90" s="3"/>
      <c r="P90" s="3"/>
      <c r="Q90" s="4"/>
      <c r="R90" s="3">
        <f t="shared" si="19"/>
        <v>0</v>
      </c>
      <c r="S90" s="4"/>
      <c r="T90" s="4"/>
      <c r="U90" s="4"/>
      <c r="V90" s="3">
        <f t="shared" ref="V90:V97" si="22">+N90</f>
        <v>0</v>
      </c>
      <c r="W90" s="4"/>
      <c r="X90" s="3">
        <f t="shared" si="14"/>
        <v>0</v>
      </c>
      <c r="Y90" s="4"/>
      <c r="Z90" s="4"/>
      <c r="AA90" s="4"/>
      <c r="AB90" s="4"/>
      <c r="AC90" s="4"/>
      <c r="AD90" s="4"/>
      <c r="AE90" s="4"/>
      <c r="AF90" s="4"/>
      <c r="AG90" s="4"/>
      <c r="AH90" s="4"/>
      <c r="AI90" s="4"/>
      <c r="AJ90" s="4"/>
      <c r="AK90" s="4"/>
      <c r="AL90" s="4"/>
      <c r="AM90" s="4"/>
      <c r="AN90" s="4"/>
      <c r="AO90" s="4"/>
      <c r="AP90" s="4"/>
      <c r="AQ90" s="4"/>
      <c r="AR90" s="229"/>
      <c r="AS90" s="229"/>
      <c r="AT90" s="229">
        <f t="shared" si="10"/>
        <v>0</v>
      </c>
      <c r="AU90" s="4"/>
      <c r="AV90" s="4"/>
    </row>
    <row r="91" spans="1:48" x14ac:dyDescent="0.25">
      <c r="A91" s="36"/>
      <c r="B91" s="4" t="s">
        <v>97</v>
      </c>
      <c r="C91" s="223"/>
      <c r="D91" s="22"/>
      <c r="E91" s="79">
        <v>922694</v>
      </c>
      <c r="F91" s="22"/>
      <c r="G91" s="4" t="s">
        <v>39</v>
      </c>
      <c r="H91" s="4" t="str">
        <f t="shared" si="20"/>
        <v xml:space="preserve">Servicios sanitarios médicos y veterinarios </v>
      </c>
      <c r="I91" s="3">
        <f t="shared" si="21"/>
        <v>922694</v>
      </c>
      <c r="J91" s="4"/>
      <c r="K91" s="4"/>
      <c r="L91" s="3"/>
      <c r="M91" s="3">
        <f t="shared" si="1"/>
        <v>922694</v>
      </c>
      <c r="N91" s="3">
        <f t="shared" si="8"/>
        <v>-922694</v>
      </c>
      <c r="O91" s="3"/>
      <c r="P91" s="3"/>
      <c r="Q91" s="4"/>
      <c r="R91" s="3">
        <f t="shared" si="19"/>
        <v>0</v>
      </c>
      <c r="S91" s="4"/>
      <c r="T91" s="4"/>
      <c r="U91" s="4"/>
      <c r="V91" s="3">
        <f t="shared" si="22"/>
        <v>-922694</v>
      </c>
      <c r="W91" s="4"/>
      <c r="X91" s="3">
        <f t="shared" ref="X91:X121" si="23">SUM(S91:W91)-N91</f>
        <v>0</v>
      </c>
      <c r="Y91" s="4"/>
      <c r="Z91" s="4"/>
      <c r="AA91" s="4"/>
      <c r="AB91" s="4"/>
      <c r="AC91" s="4"/>
      <c r="AD91" s="4"/>
      <c r="AE91" s="4"/>
      <c r="AF91" s="4"/>
      <c r="AG91" s="4"/>
      <c r="AH91" s="4"/>
      <c r="AI91" s="4"/>
      <c r="AJ91" s="4"/>
      <c r="AK91" s="4"/>
      <c r="AL91" s="4"/>
      <c r="AM91" s="4"/>
      <c r="AN91" s="4"/>
      <c r="AO91" s="4"/>
      <c r="AP91" s="4"/>
      <c r="AQ91" s="4"/>
      <c r="AR91" s="229"/>
      <c r="AS91" s="229"/>
      <c r="AT91" s="229">
        <f t="shared" si="10"/>
        <v>0</v>
      </c>
      <c r="AU91" s="4"/>
      <c r="AV91" s="4"/>
    </row>
    <row r="92" spans="1:48" x14ac:dyDescent="0.25">
      <c r="A92" s="212"/>
      <c r="B92" s="78" t="s">
        <v>98</v>
      </c>
      <c r="C92" s="224"/>
      <c r="D92" s="22"/>
      <c r="E92" s="79">
        <v>431385</v>
      </c>
      <c r="F92" s="22"/>
      <c r="G92" s="4"/>
      <c r="H92" s="4" t="str">
        <f t="shared" si="20"/>
        <v>Fumigación</v>
      </c>
      <c r="I92" s="3">
        <f t="shared" si="21"/>
        <v>431385</v>
      </c>
      <c r="J92" s="4"/>
      <c r="K92" s="4"/>
      <c r="L92" s="3"/>
      <c r="M92" s="3">
        <f t="shared" si="1"/>
        <v>431385</v>
      </c>
      <c r="N92" s="3">
        <f t="shared" si="8"/>
        <v>-431385</v>
      </c>
      <c r="O92" s="3"/>
      <c r="P92" s="3"/>
      <c r="Q92" s="4"/>
      <c r="R92" s="3">
        <f t="shared" si="19"/>
        <v>0</v>
      </c>
      <c r="S92" s="4"/>
      <c r="T92" s="4"/>
      <c r="U92" s="4"/>
      <c r="V92" s="3">
        <f t="shared" si="22"/>
        <v>-431385</v>
      </c>
      <c r="W92" s="4"/>
      <c r="X92" s="3">
        <f t="shared" si="23"/>
        <v>0</v>
      </c>
      <c r="Y92" s="4"/>
      <c r="Z92" s="4"/>
      <c r="AA92" s="4"/>
      <c r="AB92" s="4"/>
      <c r="AC92" s="4"/>
      <c r="AD92" s="4"/>
      <c r="AE92" s="4"/>
      <c r="AF92" s="4"/>
      <c r="AG92" s="4"/>
      <c r="AH92" s="4"/>
      <c r="AI92" s="4"/>
      <c r="AJ92" s="4"/>
      <c r="AK92" s="4"/>
      <c r="AL92" s="4"/>
      <c r="AM92" s="4"/>
      <c r="AN92" s="4"/>
      <c r="AO92" s="4"/>
      <c r="AP92" s="4"/>
      <c r="AQ92" s="4"/>
      <c r="AR92" s="229"/>
      <c r="AS92" s="229"/>
      <c r="AT92" s="229">
        <f t="shared" si="10"/>
        <v>0</v>
      </c>
      <c r="AU92" s="4"/>
      <c r="AV92" s="4"/>
    </row>
    <row r="93" spans="1:48" x14ac:dyDescent="0.25">
      <c r="A93" s="212"/>
      <c r="B93" s="78" t="s">
        <v>99</v>
      </c>
      <c r="C93" s="223"/>
      <c r="D93" s="22"/>
      <c r="E93" s="79">
        <v>0</v>
      </c>
      <c r="F93" s="22"/>
      <c r="G93" s="4" t="s">
        <v>39</v>
      </c>
      <c r="H93" s="4" t="str">
        <f t="shared" si="20"/>
        <v>Festividades</v>
      </c>
      <c r="I93" s="3">
        <f t="shared" si="21"/>
        <v>0</v>
      </c>
      <c r="J93" s="4"/>
      <c r="K93" s="4"/>
      <c r="L93" s="3"/>
      <c r="M93" s="3">
        <f t="shared" ref="M93:M159" si="24">+I93+J93-K93-L93</f>
        <v>0</v>
      </c>
      <c r="N93" s="3">
        <f t="shared" si="8"/>
        <v>0</v>
      </c>
      <c r="O93" s="3"/>
      <c r="P93" s="3"/>
      <c r="Q93" s="4"/>
      <c r="R93" s="3">
        <f t="shared" ref="R93:R125" si="25">SUM(M93:Q93)</f>
        <v>0</v>
      </c>
      <c r="S93" s="4"/>
      <c r="T93" s="4"/>
      <c r="U93" s="4"/>
      <c r="V93" s="3">
        <f t="shared" si="22"/>
        <v>0</v>
      </c>
      <c r="W93" s="4"/>
      <c r="X93" s="3">
        <f t="shared" si="23"/>
        <v>0</v>
      </c>
      <c r="Y93" s="4"/>
      <c r="Z93" s="4"/>
      <c r="AA93" s="4"/>
      <c r="AB93" s="4"/>
      <c r="AC93" s="4"/>
      <c r="AD93" s="4"/>
      <c r="AE93" s="4"/>
      <c r="AF93" s="4"/>
      <c r="AG93" s="4"/>
      <c r="AH93" s="4"/>
      <c r="AI93" s="4"/>
      <c r="AJ93" s="4"/>
      <c r="AK93" s="4"/>
      <c r="AL93" s="4"/>
      <c r="AM93" s="4"/>
      <c r="AN93" s="4"/>
      <c r="AO93" s="4"/>
      <c r="AP93" s="4"/>
      <c r="AQ93" s="4"/>
      <c r="AR93" s="229"/>
      <c r="AS93" s="229"/>
      <c r="AT93" s="229">
        <f t="shared" si="10"/>
        <v>0</v>
      </c>
      <c r="AU93" s="4"/>
      <c r="AV93" s="4"/>
    </row>
    <row r="94" spans="1:48" x14ac:dyDescent="0.25">
      <c r="A94" s="212"/>
      <c r="B94" s="78" t="s">
        <v>279</v>
      </c>
      <c r="C94" s="223"/>
      <c r="D94" s="22"/>
      <c r="E94" s="79">
        <v>0</v>
      </c>
      <c r="F94" s="22"/>
      <c r="G94" s="4"/>
      <c r="H94" s="4" t="str">
        <f t="shared" si="20"/>
        <v>Labanderia</v>
      </c>
      <c r="I94" s="3">
        <f t="shared" si="21"/>
        <v>0</v>
      </c>
      <c r="J94" s="4"/>
      <c r="K94" s="4"/>
      <c r="L94" s="3"/>
      <c r="M94" s="3">
        <f t="shared" si="24"/>
        <v>0</v>
      </c>
      <c r="N94" s="3">
        <f t="shared" si="8"/>
        <v>0</v>
      </c>
      <c r="O94" s="3"/>
      <c r="P94" s="3"/>
      <c r="Q94" s="4"/>
      <c r="R94" s="3">
        <f t="shared" si="25"/>
        <v>0</v>
      </c>
      <c r="S94" s="4"/>
      <c r="T94" s="4"/>
      <c r="U94" s="4"/>
      <c r="V94" s="3">
        <f t="shared" si="22"/>
        <v>0</v>
      </c>
      <c r="W94" s="4"/>
      <c r="X94" s="3"/>
      <c r="Y94" s="4"/>
      <c r="Z94" s="4"/>
      <c r="AA94" s="4"/>
      <c r="AB94" s="4"/>
      <c r="AC94" s="4"/>
      <c r="AD94" s="4"/>
      <c r="AE94" s="4"/>
      <c r="AF94" s="4"/>
      <c r="AG94" s="4"/>
      <c r="AH94" s="4"/>
      <c r="AI94" s="4"/>
      <c r="AJ94" s="4"/>
      <c r="AK94" s="4"/>
      <c r="AL94" s="4"/>
      <c r="AM94" s="4"/>
      <c r="AN94" s="4"/>
      <c r="AO94" s="4"/>
      <c r="AP94" s="4"/>
      <c r="AQ94" s="4"/>
      <c r="AR94" s="229"/>
      <c r="AS94" s="229"/>
      <c r="AT94" s="229">
        <f t="shared" si="10"/>
        <v>0</v>
      </c>
      <c r="AU94" s="4"/>
      <c r="AV94" s="4"/>
    </row>
    <row r="95" spans="1:48" x14ac:dyDescent="0.25">
      <c r="A95" s="212"/>
      <c r="B95" s="78" t="s">
        <v>100</v>
      </c>
      <c r="C95" s="223">
        <f>+AT95</f>
        <v>2331917.23</v>
      </c>
      <c r="D95" s="22"/>
      <c r="E95" s="79">
        <v>977705</v>
      </c>
      <c r="F95" s="22"/>
      <c r="G95" s="4" t="s">
        <v>39</v>
      </c>
      <c r="H95" s="4" t="str">
        <f t="shared" si="20"/>
        <v>Otros servicios técnicos profesionales</v>
      </c>
      <c r="I95" s="3">
        <f t="shared" si="21"/>
        <v>977705</v>
      </c>
      <c r="J95" s="4"/>
      <c r="K95" s="4"/>
      <c r="L95" s="3"/>
      <c r="M95" s="3">
        <f t="shared" si="24"/>
        <v>977705</v>
      </c>
      <c r="N95" s="3">
        <f t="shared" si="8"/>
        <v>-977705</v>
      </c>
      <c r="O95" s="3"/>
      <c r="P95" s="3"/>
      <c r="Q95" s="4"/>
      <c r="R95" s="3">
        <f t="shared" si="25"/>
        <v>0</v>
      </c>
      <c r="S95" s="4"/>
      <c r="T95" s="4"/>
      <c r="U95" s="4"/>
      <c r="V95" s="3">
        <f t="shared" si="22"/>
        <v>-977705</v>
      </c>
      <c r="W95" s="4"/>
      <c r="X95" s="3">
        <f t="shared" si="23"/>
        <v>0</v>
      </c>
      <c r="Y95" s="4"/>
      <c r="Z95" s="4"/>
      <c r="AA95" s="4"/>
      <c r="AB95" s="4"/>
      <c r="AC95" s="4"/>
      <c r="AD95" s="4"/>
      <c r="AE95" s="4"/>
      <c r="AF95" s="4"/>
      <c r="AG95" s="4"/>
      <c r="AH95" s="4"/>
      <c r="AI95" s="4"/>
      <c r="AJ95" s="4"/>
      <c r="AK95" s="4"/>
      <c r="AL95" s="4"/>
      <c r="AM95" s="4"/>
      <c r="AN95" s="4"/>
      <c r="AO95" s="4"/>
      <c r="AP95" s="4"/>
      <c r="AQ95" s="4"/>
      <c r="AR95" s="229">
        <v>738380</v>
      </c>
      <c r="AS95" s="229">
        <v>1593537.23</v>
      </c>
      <c r="AT95" s="229">
        <f t="shared" si="10"/>
        <v>2331917.23</v>
      </c>
      <c r="AU95" s="4"/>
      <c r="AV95" s="4"/>
    </row>
    <row r="96" spans="1:48" x14ac:dyDescent="0.25">
      <c r="A96" s="212"/>
      <c r="B96" s="78" t="s">
        <v>207</v>
      </c>
      <c r="C96" s="223"/>
      <c r="D96" s="22"/>
      <c r="E96" s="79">
        <v>629277</v>
      </c>
      <c r="F96" s="22"/>
      <c r="G96" s="4"/>
      <c r="H96" s="4" t="str">
        <f>+B96</f>
        <v>Recoleccion de residuos solidos</v>
      </c>
      <c r="I96" s="3"/>
      <c r="J96" s="4"/>
      <c r="K96" s="4"/>
      <c r="L96" s="3"/>
      <c r="M96" s="3"/>
      <c r="N96" s="3"/>
      <c r="O96" s="3"/>
      <c r="P96" s="3"/>
      <c r="Q96" s="4"/>
      <c r="R96" s="3"/>
      <c r="S96" s="4"/>
      <c r="T96" s="4"/>
      <c r="U96" s="4"/>
      <c r="V96" s="3"/>
      <c r="W96" s="4"/>
      <c r="X96" s="3"/>
      <c r="Y96" s="4"/>
      <c r="Z96" s="4"/>
      <c r="AA96" s="4"/>
      <c r="AB96" s="4"/>
      <c r="AC96" s="4"/>
      <c r="AD96" s="4"/>
      <c r="AE96" s="4"/>
      <c r="AF96" s="4"/>
      <c r="AG96" s="4"/>
      <c r="AH96" s="4"/>
      <c r="AI96" s="4"/>
      <c r="AJ96" s="4"/>
      <c r="AK96" s="4"/>
      <c r="AL96" s="4"/>
      <c r="AM96" s="4"/>
      <c r="AN96" s="4"/>
      <c r="AO96" s="4"/>
      <c r="AP96" s="4"/>
      <c r="AQ96" s="4"/>
      <c r="AR96" s="229"/>
      <c r="AS96" s="229"/>
      <c r="AT96" s="229">
        <f t="shared" si="10"/>
        <v>0</v>
      </c>
      <c r="AU96" s="4"/>
      <c r="AV96" s="4"/>
    </row>
    <row r="97" spans="1:48" x14ac:dyDescent="0.25">
      <c r="A97" s="212"/>
      <c r="B97" s="78" t="s">
        <v>101</v>
      </c>
      <c r="C97" s="223"/>
      <c r="D97" s="22"/>
      <c r="E97" s="79">
        <v>1347119</v>
      </c>
      <c r="F97" s="22"/>
      <c r="G97" s="4"/>
      <c r="H97" s="4" t="str">
        <f>+B97</f>
        <v>Impuestos </v>
      </c>
      <c r="I97" s="3">
        <f>+E97</f>
        <v>1347119</v>
      </c>
      <c r="J97" s="4"/>
      <c r="K97" s="4"/>
      <c r="L97" s="3"/>
      <c r="M97" s="3">
        <f t="shared" si="24"/>
        <v>1347119</v>
      </c>
      <c r="N97" s="3">
        <f t="shared" si="8"/>
        <v>-1347119</v>
      </c>
      <c r="O97" s="3"/>
      <c r="P97" s="3"/>
      <c r="Q97" s="4"/>
      <c r="R97" s="3">
        <f t="shared" si="25"/>
        <v>0</v>
      </c>
      <c r="S97" s="4"/>
      <c r="T97" s="4"/>
      <c r="U97" s="4"/>
      <c r="V97" s="3">
        <f t="shared" si="22"/>
        <v>-1347119</v>
      </c>
      <c r="W97" s="4"/>
      <c r="X97" s="3">
        <f t="shared" si="23"/>
        <v>0</v>
      </c>
      <c r="Y97" s="4"/>
      <c r="Z97" s="4"/>
      <c r="AA97" s="4"/>
      <c r="AB97" s="4"/>
      <c r="AC97" s="4"/>
      <c r="AD97" s="4"/>
      <c r="AE97" s="4"/>
      <c r="AF97" s="4"/>
      <c r="AG97" s="4"/>
      <c r="AH97" s="4"/>
      <c r="AI97" s="4"/>
      <c r="AJ97" s="4"/>
      <c r="AK97" s="4"/>
      <c r="AL97" s="4"/>
      <c r="AM97" s="4"/>
      <c r="AN97" s="4"/>
      <c r="AO97" s="4"/>
      <c r="AP97" s="4"/>
      <c r="AQ97" s="4"/>
      <c r="AR97" s="229"/>
      <c r="AS97" s="229"/>
      <c r="AT97" s="229">
        <f t="shared" si="10"/>
        <v>0</v>
      </c>
      <c r="AU97" s="4"/>
      <c r="AV97" s="4"/>
    </row>
    <row r="98" spans="1:48" x14ac:dyDescent="0.25">
      <c r="A98" s="36"/>
      <c r="B98" s="78" t="s">
        <v>254</v>
      </c>
      <c r="C98" s="223"/>
      <c r="D98" s="85"/>
      <c r="E98" s="79">
        <v>246251</v>
      </c>
      <c r="F98" s="85"/>
      <c r="G98" s="4"/>
      <c r="H98" s="4" t="str">
        <f>+B98</f>
        <v>Servicios de capacitacion</v>
      </c>
      <c r="I98" s="3">
        <f>+E98</f>
        <v>246251</v>
      </c>
      <c r="J98" s="4"/>
      <c r="K98" s="4"/>
      <c r="L98" s="3"/>
      <c r="M98" s="3"/>
      <c r="N98" s="3"/>
      <c r="O98" s="3"/>
      <c r="P98" s="3"/>
      <c r="Q98" s="4"/>
      <c r="R98" s="3"/>
      <c r="S98" s="4"/>
      <c r="T98" s="4"/>
      <c r="U98" s="4"/>
      <c r="V98" s="3"/>
      <c r="W98" s="4"/>
      <c r="X98" s="3"/>
      <c r="Y98" s="4"/>
      <c r="Z98" s="4"/>
      <c r="AA98" s="4"/>
      <c r="AB98" s="4"/>
      <c r="AC98" s="4"/>
      <c r="AD98" s="4"/>
      <c r="AE98" s="4"/>
      <c r="AF98" s="4"/>
      <c r="AG98" s="4"/>
      <c r="AH98" s="4"/>
      <c r="AI98" s="4"/>
      <c r="AJ98" s="4"/>
      <c r="AK98" s="4"/>
      <c r="AL98" s="4"/>
      <c r="AM98" s="4"/>
      <c r="AN98" s="4"/>
      <c r="AO98" s="4"/>
      <c r="AP98" s="4"/>
      <c r="AQ98" s="4"/>
      <c r="AR98" s="229"/>
      <c r="AS98" s="229"/>
      <c r="AT98" s="229">
        <f t="shared" si="10"/>
        <v>0</v>
      </c>
      <c r="AU98" s="4"/>
      <c r="AV98" s="4"/>
    </row>
    <row r="99" spans="1:48" x14ac:dyDescent="0.25">
      <c r="A99" s="36"/>
      <c r="B99" s="78" t="s">
        <v>265</v>
      </c>
      <c r="C99" s="223">
        <f>+AT99</f>
        <v>82343.38</v>
      </c>
      <c r="D99" s="85"/>
      <c r="E99" s="79">
        <v>75756</v>
      </c>
      <c r="F99" s="85"/>
      <c r="G99" s="4"/>
      <c r="H99" s="4" t="str">
        <f>+B99</f>
        <v>Otras contrataciones de servicios</v>
      </c>
      <c r="I99" s="3">
        <f>+E99</f>
        <v>75756</v>
      </c>
      <c r="J99" s="4"/>
      <c r="K99" s="4"/>
      <c r="L99" s="3"/>
      <c r="M99" s="3"/>
      <c r="N99" s="3"/>
      <c r="O99" s="3"/>
      <c r="P99" s="3"/>
      <c r="Q99" s="4"/>
      <c r="R99" s="3"/>
      <c r="S99" s="4"/>
      <c r="T99" s="4"/>
      <c r="U99" s="4"/>
      <c r="V99" s="3"/>
      <c r="W99" s="4"/>
      <c r="X99" s="3"/>
      <c r="Y99" s="4"/>
      <c r="Z99" s="4"/>
      <c r="AA99" s="4"/>
      <c r="AB99" s="4"/>
      <c r="AC99" s="4"/>
      <c r="AD99" s="4"/>
      <c r="AE99" s="4"/>
      <c r="AF99" s="4"/>
      <c r="AG99" s="4"/>
      <c r="AH99" s="4"/>
      <c r="AI99" s="4"/>
      <c r="AJ99" s="4"/>
      <c r="AK99" s="4"/>
      <c r="AL99" s="4"/>
      <c r="AM99" s="4"/>
      <c r="AN99" s="4"/>
      <c r="AO99" s="4"/>
      <c r="AP99" s="4"/>
      <c r="AQ99" s="4"/>
      <c r="AR99" s="229"/>
      <c r="AS99" s="229">
        <v>82343.38</v>
      </c>
      <c r="AT99" s="229">
        <f t="shared" si="10"/>
        <v>82343.38</v>
      </c>
      <c r="AU99" s="4"/>
      <c r="AV99" s="4"/>
    </row>
    <row r="100" spans="1:48" x14ac:dyDescent="0.25">
      <c r="A100" s="212"/>
      <c r="B100" s="127" t="s">
        <v>102</v>
      </c>
      <c r="C100" s="223"/>
      <c r="D100" s="26"/>
      <c r="E100" s="113"/>
      <c r="F100" s="26"/>
      <c r="G100" s="24"/>
      <c r="H100" s="24"/>
      <c r="I100" s="3">
        <f>+E100</f>
        <v>0</v>
      </c>
      <c r="J100" s="24"/>
      <c r="K100" s="24"/>
      <c r="L100" s="8"/>
      <c r="M100" s="8">
        <f t="shared" si="24"/>
        <v>0</v>
      </c>
      <c r="N100" s="8">
        <f t="shared" si="8"/>
        <v>0</v>
      </c>
      <c r="O100" s="8"/>
      <c r="P100" s="8"/>
      <c r="Q100" s="24"/>
      <c r="R100" s="8">
        <f t="shared" si="25"/>
        <v>0</v>
      </c>
      <c r="S100" s="24"/>
      <c r="T100" s="24"/>
      <c r="U100" s="24"/>
      <c r="V100" s="24"/>
      <c r="W100" s="24"/>
      <c r="X100" s="8">
        <f t="shared" si="23"/>
        <v>0</v>
      </c>
      <c r="Y100" s="24"/>
      <c r="Z100" s="13" t="b">
        <f>+AA100=B100</f>
        <v>1</v>
      </c>
      <c r="AA100" s="31" t="s">
        <v>102</v>
      </c>
      <c r="AB100" s="24"/>
      <c r="AC100" s="24"/>
      <c r="AD100" s="24"/>
      <c r="AE100" s="24"/>
      <c r="AF100" s="24"/>
      <c r="AG100" s="24"/>
      <c r="AH100" s="24"/>
      <c r="AI100" s="24"/>
      <c r="AJ100" s="24"/>
      <c r="AK100" s="24"/>
      <c r="AL100" s="24"/>
      <c r="AM100" s="24"/>
      <c r="AN100" s="24"/>
      <c r="AO100" s="24"/>
      <c r="AP100" s="24"/>
      <c r="AQ100" s="24"/>
      <c r="AR100" s="230"/>
      <c r="AS100" s="230"/>
      <c r="AT100" s="229">
        <f t="shared" si="10"/>
        <v>0</v>
      </c>
      <c r="AU100" s="24"/>
      <c r="AV100" s="24"/>
    </row>
    <row r="101" spans="1:48" x14ac:dyDescent="0.25">
      <c r="A101" s="212"/>
      <c r="B101" s="126" t="s">
        <v>103</v>
      </c>
      <c r="C101" s="224"/>
      <c r="D101" s="25"/>
      <c r="E101" s="207"/>
      <c r="F101" s="25"/>
      <c r="G101" s="24"/>
      <c r="H101" s="24"/>
      <c r="I101" s="3">
        <f>+E102</f>
        <v>3055649</v>
      </c>
      <c r="J101" s="24"/>
      <c r="K101" s="24"/>
      <c r="L101" s="8"/>
      <c r="M101" s="8">
        <f t="shared" si="24"/>
        <v>3055649</v>
      </c>
      <c r="N101" s="8">
        <f t="shared" si="8"/>
        <v>-3055649</v>
      </c>
      <c r="O101" s="8"/>
      <c r="P101" s="8"/>
      <c r="Q101" s="24"/>
      <c r="R101" s="8">
        <f t="shared" si="25"/>
        <v>0</v>
      </c>
      <c r="S101" s="24"/>
      <c r="T101" s="24"/>
      <c r="U101" s="24"/>
      <c r="V101" s="24"/>
      <c r="W101" s="24"/>
      <c r="X101" s="8">
        <f t="shared" si="23"/>
        <v>3055649</v>
      </c>
      <c r="Y101" s="24"/>
      <c r="Z101" s="13" t="b">
        <f>+AA101=B101</f>
        <v>1</v>
      </c>
      <c r="AA101" s="31" t="s">
        <v>103</v>
      </c>
      <c r="AB101" s="24"/>
      <c r="AC101" s="24"/>
      <c r="AD101" s="24"/>
      <c r="AE101" s="24"/>
      <c r="AF101" s="24"/>
      <c r="AG101" s="24"/>
      <c r="AH101" s="24"/>
      <c r="AI101" s="24"/>
      <c r="AJ101" s="24"/>
      <c r="AK101" s="24"/>
      <c r="AL101" s="24"/>
      <c r="AM101" s="24"/>
      <c r="AN101" s="24"/>
      <c r="AO101" s="24"/>
      <c r="AP101" s="24"/>
      <c r="AQ101" s="24"/>
      <c r="AR101" s="230"/>
      <c r="AS101" s="230"/>
      <c r="AT101" s="229">
        <f t="shared" si="10"/>
        <v>0</v>
      </c>
      <c r="AU101" s="24"/>
      <c r="AV101" s="24"/>
    </row>
    <row r="102" spans="1:48" x14ac:dyDescent="0.25">
      <c r="A102" s="216"/>
      <c r="B102" s="32" t="s">
        <v>104</v>
      </c>
      <c r="C102" s="223"/>
      <c r="D102" s="22"/>
      <c r="E102" s="113">
        <v>3055649</v>
      </c>
      <c r="F102" s="22"/>
      <c r="G102" s="4" t="s">
        <v>39</v>
      </c>
      <c r="H102" s="4" t="str">
        <f>+B102</f>
        <v>Alimentos y bebidas para personas</v>
      </c>
      <c r="I102" s="3">
        <f>+E103</f>
        <v>13590770</v>
      </c>
      <c r="J102" s="4"/>
      <c r="K102" s="4"/>
      <c r="L102" s="3"/>
      <c r="M102" s="3">
        <f t="shared" si="24"/>
        <v>13590770</v>
      </c>
      <c r="N102" s="3">
        <f t="shared" si="8"/>
        <v>-13590770</v>
      </c>
      <c r="O102" s="3"/>
      <c r="P102" s="3"/>
      <c r="Q102" s="4"/>
      <c r="R102" s="3">
        <f t="shared" si="25"/>
        <v>0</v>
      </c>
      <c r="S102" s="4"/>
      <c r="T102" s="3">
        <f>+N102</f>
        <v>-13590770</v>
      </c>
      <c r="U102" s="3"/>
      <c r="V102" s="4"/>
      <c r="W102" s="4"/>
      <c r="X102" s="3">
        <f t="shared" si="23"/>
        <v>0</v>
      </c>
      <c r="Y102" s="4"/>
      <c r="Z102" s="13" t="b">
        <f>+AA102=B102</f>
        <v>1</v>
      </c>
      <c r="AA102" s="32" t="s">
        <v>104</v>
      </c>
      <c r="AB102" s="4"/>
      <c r="AC102" s="4"/>
      <c r="AD102" s="4"/>
      <c r="AE102" s="4"/>
      <c r="AF102" s="4"/>
      <c r="AG102" s="4"/>
      <c r="AH102" s="4"/>
      <c r="AI102" s="4"/>
      <c r="AJ102" s="4"/>
      <c r="AK102" s="4"/>
      <c r="AL102" s="4"/>
      <c r="AM102" s="4"/>
      <c r="AN102" s="4"/>
      <c r="AO102" s="4"/>
      <c r="AP102" s="4"/>
      <c r="AQ102" s="4"/>
      <c r="AR102" s="229"/>
      <c r="AS102" s="229"/>
      <c r="AT102" s="229">
        <f t="shared" si="10"/>
        <v>0</v>
      </c>
      <c r="AU102" s="4"/>
      <c r="AV102" s="4"/>
    </row>
    <row r="103" spans="1:48" x14ac:dyDescent="0.25">
      <c r="A103" s="216"/>
      <c r="B103" s="32" t="s">
        <v>204</v>
      </c>
      <c r="C103" s="223"/>
      <c r="D103" s="22"/>
      <c r="E103" s="113">
        <v>13590770</v>
      </c>
      <c r="F103" s="22"/>
      <c r="G103" s="4"/>
      <c r="H103" s="4"/>
      <c r="I103" s="3" t="e">
        <f>+#REF!</f>
        <v>#REF!</v>
      </c>
      <c r="J103" s="4"/>
      <c r="K103" s="4"/>
      <c r="L103" s="3"/>
      <c r="M103" s="3" t="e">
        <f t="shared" si="24"/>
        <v>#REF!</v>
      </c>
      <c r="N103" s="3" t="e">
        <f t="shared" si="8"/>
        <v>#REF!</v>
      </c>
      <c r="O103" s="3"/>
      <c r="P103" s="3"/>
      <c r="Q103" s="4"/>
      <c r="R103" s="3" t="e">
        <f t="shared" si="25"/>
        <v>#REF!</v>
      </c>
      <c r="S103" s="4"/>
      <c r="T103" s="3"/>
      <c r="U103" s="3"/>
      <c r="V103" s="4"/>
      <c r="W103" s="4"/>
      <c r="X103" s="3"/>
      <c r="Y103" s="4"/>
      <c r="Z103" s="13"/>
      <c r="AA103" s="32"/>
      <c r="AB103" s="4"/>
      <c r="AC103" s="4"/>
      <c r="AD103" s="4"/>
      <c r="AE103" s="4"/>
      <c r="AF103" s="4"/>
      <c r="AG103" s="4"/>
      <c r="AH103" s="4"/>
      <c r="AI103" s="4"/>
      <c r="AJ103" s="4"/>
      <c r="AK103" s="4"/>
      <c r="AL103" s="4"/>
      <c r="AM103" s="4"/>
      <c r="AN103" s="4"/>
      <c r="AO103" s="4"/>
      <c r="AP103" s="4"/>
      <c r="AQ103" s="4"/>
      <c r="AR103" s="229"/>
      <c r="AS103" s="229"/>
      <c r="AT103" s="229">
        <f t="shared" si="10"/>
        <v>0</v>
      </c>
      <c r="AU103" s="4"/>
      <c r="AV103" s="4"/>
    </row>
    <row r="104" spans="1:48" x14ac:dyDescent="0.25">
      <c r="A104" s="216"/>
      <c r="B104" s="32" t="s">
        <v>105</v>
      </c>
      <c r="C104" s="223">
        <f>+AT104</f>
        <v>9183588.0999999996</v>
      </c>
      <c r="D104" s="22"/>
      <c r="E104" s="113">
        <v>426616</v>
      </c>
      <c r="F104" s="22"/>
      <c r="G104" s="4" t="s">
        <v>39</v>
      </c>
      <c r="H104" s="4" t="str">
        <f>+B104</f>
        <v>Productos forestales</v>
      </c>
      <c r="I104" s="3">
        <f>+E104</f>
        <v>426616</v>
      </c>
      <c r="J104" s="4"/>
      <c r="K104" s="4"/>
      <c r="L104" s="3"/>
      <c r="M104" s="3">
        <f t="shared" si="24"/>
        <v>426616</v>
      </c>
      <c r="N104" s="3">
        <f t="shared" si="8"/>
        <v>-426616</v>
      </c>
      <c r="O104" s="3"/>
      <c r="P104" s="3"/>
      <c r="Q104" s="4"/>
      <c r="R104" s="3">
        <f t="shared" si="25"/>
        <v>0</v>
      </c>
      <c r="S104" s="4"/>
      <c r="T104" s="3"/>
      <c r="U104" s="3"/>
      <c r="V104" s="3">
        <f>+N104</f>
        <v>-426616</v>
      </c>
      <c r="W104" s="4"/>
      <c r="X104" s="3">
        <f t="shared" si="23"/>
        <v>0</v>
      </c>
      <c r="Y104" s="4"/>
      <c r="Z104" s="13" t="b">
        <f>+AA104=B104</f>
        <v>1</v>
      </c>
      <c r="AA104" s="32" t="s">
        <v>105</v>
      </c>
      <c r="AB104" s="4"/>
      <c r="AC104" s="4"/>
      <c r="AD104" s="4"/>
      <c r="AE104" s="4"/>
      <c r="AF104" s="4"/>
      <c r="AG104" s="4"/>
      <c r="AH104" s="4"/>
      <c r="AI104" s="4"/>
      <c r="AJ104" s="4"/>
      <c r="AK104" s="4"/>
      <c r="AL104" s="4"/>
      <c r="AM104" s="4"/>
      <c r="AN104" s="4"/>
      <c r="AO104" s="4"/>
      <c r="AP104" s="4"/>
      <c r="AQ104" s="4"/>
      <c r="AR104" s="229">
        <v>4207247.5599999996</v>
      </c>
      <c r="AS104" s="229">
        <v>4976340.54</v>
      </c>
      <c r="AT104" s="229">
        <f t="shared" si="10"/>
        <v>9183588.0999999996</v>
      </c>
      <c r="AU104" s="4"/>
      <c r="AV104" s="4"/>
    </row>
    <row r="105" spans="1:48" x14ac:dyDescent="0.25">
      <c r="A105" s="216"/>
      <c r="B105" s="29" t="s">
        <v>106</v>
      </c>
      <c r="C105" s="223"/>
      <c r="D105" s="26"/>
      <c r="E105" s="113"/>
      <c r="F105" s="26"/>
      <c r="G105" s="24"/>
      <c r="H105" s="24"/>
      <c r="I105" s="8"/>
      <c r="J105" s="24"/>
      <c r="K105" s="24"/>
      <c r="L105" s="8"/>
      <c r="M105" s="8">
        <f t="shared" si="24"/>
        <v>0</v>
      </c>
      <c r="N105" s="8">
        <f t="shared" si="8"/>
        <v>0</v>
      </c>
      <c r="O105" s="8"/>
      <c r="P105" s="8"/>
      <c r="Q105" s="24"/>
      <c r="R105" s="8">
        <f t="shared" si="25"/>
        <v>0</v>
      </c>
      <c r="S105" s="24"/>
      <c r="T105" s="24"/>
      <c r="U105" s="24"/>
      <c r="V105" s="24"/>
      <c r="W105" s="24"/>
      <c r="X105" s="8">
        <f t="shared" si="23"/>
        <v>0</v>
      </c>
      <c r="Y105" s="24"/>
      <c r="Z105" s="13" t="b">
        <f>+AA105=B105</f>
        <v>1</v>
      </c>
      <c r="AA105" s="31" t="s">
        <v>106</v>
      </c>
      <c r="AB105" s="24"/>
      <c r="AC105" s="24"/>
      <c r="AD105" s="24"/>
      <c r="AE105" s="24"/>
      <c r="AF105" s="24"/>
      <c r="AG105" s="24"/>
      <c r="AH105" s="24"/>
      <c r="AI105" s="24"/>
      <c r="AJ105" s="24"/>
      <c r="AK105" s="24"/>
      <c r="AL105" s="24"/>
      <c r="AM105" s="24"/>
      <c r="AN105" s="24"/>
      <c r="AO105" s="24"/>
      <c r="AP105" s="24"/>
      <c r="AQ105" s="24"/>
      <c r="AR105" s="230"/>
      <c r="AS105" s="230"/>
      <c r="AT105" s="229">
        <f t="shared" si="10"/>
        <v>0</v>
      </c>
      <c r="AU105" s="24"/>
      <c r="AV105" s="24"/>
    </row>
    <row r="106" spans="1:48" x14ac:dyDescent="0.25">
      <c r="A106" s="216"/>
      <c r="B106" s="32" t="s">
        <v>107</v>
      </c>
      <c r="C106" s="223"/>
      <c r="D106" s="22"/>
      <c r="E106" s="113">
        <v>22678</v>
      </c>
      <c r="F106" s="22"/>
      <c r="G106" s="4" t="s">
        <v>39</v>
      </c>
      <c r="H106" s="4" t="str">
        <f t="shared" ref="H106:H109" si="26">+B106</f>
        <v>Hilados y telas</v>
      </c>
      <c r="I106" s="3">
        <f>+E106</f>
        <v>22678</v>
      </c>
      <c r="J106" s="4"/>
      <c r="K106" s="4"/>
      <c r="L106" s="3"/>
      <c r="M106" s="3">
        <f t="shared" si="24"/>
        <v>22678</v>
      </c>
      <c r="N106" s="3">
        <f t="shared" si="8"/>
        <v>-22678</v>
      </c>
      <c r="O106" s="3"/>
      <c r="P106" s="3"/>
      <c r="Q106" s="4"/>
      <c r="R106" s="3">
        <f t="shared" si="25"/>
        <v>0</v>
      </c>
      <c r="S106" s="4"/>
      <c r="T106" s="4"/>
      <c r="U106" s="4"/>
      <c r="V106" s="3">
        <f>+N106</f>
        <v>-22678</v>
      </c>
      <c r="W106" s="4"/>
      <c r="X106" s="3">
        <f t="shared" si="23"/>
        <v>0</v>
      </c>
      <c r="Y106" s="4"/>
      <c r="Z106" s="13" t="b">
        <f>+AA106=B106</f>
        <v>1</v>
      </c>
      <c r="AA106" s="32" t="s">
        <v>107</v>
      </c>
      <c r="AB106" s="4"/>
      <c r="AC106" s="4"/>
      <c r="AD106" s="4"/>
      <c r="AE106" s="4"/>
      <c r="AF106" s="4"/>
      <c r="AG106" s="4"/>
      <c r="AH106" s="4"/>
      <c r="AI106" s="4"/>
      <c r="AJ106" s="4"/>
      <c r="AK106" s="4"/>
      <c r="AL106" s="4"/>
      <c r="AM106" s="4"/>
      <c r="AN106" s="4"/>
      <c r="AO106" s="4"/>
      <c r="AP106" s="4"/>
      <c r="AQ106" s="4"/>
      <c r="AR106" s="229"/>
      <c r="AS106" s="229"/>
      <c r="AT106" s="229">
        <f t="shared" si="10"/>
        <v>0</v>
      </c>
      <c r="AU106" s="4"/>
      <c r="AV106" s="4"/>
    </row>
    <row r="107" spans="1:48" x14ac:dyDescent="0.25">
      <c r="A107" s="216"/>
      <c r="B107" s="32" t="s">
        <v>108</v>
      </c>
      <c r="C107" s="223">
        <f>+AT107</f>
        <v>161971.56</v>
      </c>
      <c r="D107" s="22"/>
      <c r="E107" s="113">
        <v>11917</v>
      </c>
      <c r="F107" s="22"/>
      <c r="G107" s="4" t="s">
        <v>39</v>
      </c>
      <c r="H107" s="4" t="str">
        <f t="shared" si="26"/>
        <v>Acabados textiles</v>
      </c>
      <c r="I107" s="3">
        <f>+E107</f>
        <v>11917</v>
      </c>
      <c r="J107" s="4"/>
      <c r="K107" s="4"/>
      <c r="L107" s="3"/>
      <c r="M107" s="3">
        <f t="shared" si="24"/>
        <v>11917</v>
      </c>
      <c r="N107" s="3">
        <f t="shared" ref="N107:N165" si="27">-M107</f>
        <v>-11917</v>
      </c>
      <c r="O107" s="3"/>
      <c r="P107" s="3"/>
      <c r="Q107" s="4"/>
      <c r="R107" s="3">
        <f t="shared" si="25"/>
        <v>0</v>
      </c>
      <c r="S107" s="4"/>
      <c r="T107" s="4"/>
      <c r="U107" s="4"/>
      <c r="V107" s="3">
        <f>+N107</f>
        <v>-11917</v>
      </c>
      <c r="W107" s="4"/>
      <c r="X107" s="3">
        <f t="shared" si="23"/>
        <v>0</v>
      </c>
      <c r="Y107" s="4"/>
      <c r="Z107" s="13" t="b">
        <f>+AA107=B107</f>
        <v>1</v>
      </c>
      <c r="AA107" s="32" t="s">
        <v>108</v>
      </c>
      <c r="AB107" s="4"/>
      <c r="AC107" s="4"/>
      <c r="AD107" s="4"/>
      <c r="AE107" s="4"/>
      <c r="AF107" s="4"/>
      <c r="AG107" s="4"/>
      <c r="AH107" s="4"/>
      <c r="AI107" s="4"/>
      <c r="AJ107" s="4"/>
      <c r="AK107" s="4"/>
      <c r="AL107" s="4"/>
      <c r="AM107" s="4"/>
      <c r="AN107" s="4"/>
      <c r="AO107" s="4"/>
      <c r="AP107" s="4"/>
      <c r="AQ107" s="4"/>
      <c r="AR107" s="229">
        <v>3363</v>
      </c>
      <c r="AS107" s="229">
        <v>158608.56</v>
      </c>
      <c r="AT107" s="229">
        <f t="shared" ref="AT107:AT159" si="28">+AR107+AS107</f>
        <v>161971.56</v>
      </c>
      <c r="AU107" s="4"/>
      <c r="AV107" s="4"/>
    </row>
    <row r="108" spans="1:48" x14ac:dyDescent="0.25">
      <c r="A108" s="216"/>
      <c r="B108" s="32" t="s">
        <v>109</v>
      </c>
      <c r="C108" s="223"/>
      <c r="D108" s="22"/>
      <c r="E108" s="113">
        <v>514126</v>
      </c>
      <c r="F108" s="22"/>
      <c r="G108" s="4" t="s">
        <v>39</v>
      </c>
      <c r="H108" s="4" t="str">
        <f t="shared" si="26"/>
        <v>Prendas de vestir</v>
      </c>
      <c r="I108" s="3">
        <f>+E108</f>
        <v>514126</v>
      </c>
      <c r="J108" s="4"/>
      <c r="K108" s="4"/>
      <c r="L108" s="3"/>
      <c r="M108" s="3">
        <f t="shared" si="24"/>
        <v>514126</v>
      </c>
      <c r="N108" s="3">
        <f t="shared" si="27"/>
        <v>-514126</v>
      </c>
      <c r="O108" s="3"/>
      <c r="P108" s="3"/>
      <c r="Q108" s="4"/>
      <c r="R108" s="3">
        <f t="shared" si="25"/>
        <v>0</v>
      </c>
      <c r="S108" s="4"/>
      <c r="T108" s="3">
        <f>+N108</f>
        <v>-514126</v>
      </c>
      <c r="U108" s="3"/>
      <c r="V108" s="4"/>
      <c r="W108" s="4"/>
      <c r="X108" s="3">
        <f t="shared" si="23"/>
        <v>0</v>
      </c>
      <c r="Y108" s="4"/>
      <c r="Z108" s="13" t="b">
        <f>+AA108=B108</f>
        <v>1</v>
      </c>
      <c r="AA108" s="32" t="s">
        <v>109</v>
      </c>
      <c r="AB108" s="4"/>
      <c r="AC108" s="4"/>
      <c r="AD108" s="4"/>
      <c r="AE108" s="4"/>
      <c r="AF108" s="4"/>
      <c r="AG108" s="4"/>
      <c r="AH108" s="4"/>
      <c r="AI108" s="4"/>
      <c r="AJ108" s="4"/>
      <c r="AK108" s="4"/>
      <c r="AL108" s="4"/>
      <c r="AM108" s="4"/>
      <c r="AN108" s="4"/>
      <c r="AO108" s="4"/>
      <c r="AP108" s="4"/>
      <c r="AQ108" s="4"/>
      <c r="AR108" s="229"/>
      <c r="AS108" s="229"/>
      <c r="AT108" s="229">
        <f t="shared" si="28"/>
        <v>0</v>
      </c>
      <c r="AU108" s="4"/>
      <c r="AV108" s="4"/>
    </row>
    <row r="109" spans="1:48" x14ac:dyDescent="0.25">
      <c r="A109" s="216"/>
      <c r="B109" s="32" t="s">
        <v>208</v>
      </c>
      <c r="C109" s="223"/>
      <c r="D109" s="22"/>
      <c r="E109" s="113">
        <v>63922</v>
      </c>
      <c r="F109" s="22"/>
      <c r="G109" s="4"/>
      <c r="H109" s="4" t="str">
        <f t="shared" si="26"/>
        <v>Calzados</v>
      </c>
      <c r="I109" s="3">
        <f>+E109</f>
        <v>63922</v>
      </c>
      <c r="J109" s="4"/>
      <c r="K109" s="4"/>
      <c r="L109" s="3"/>
      <c r="M109" s="3">
        <f t="shared" si="24"/>
        <v>63922</v>
      </c>
      <c r="N109" s="3">
        <f t="shared" si="27"/>
        <v>-63922</v>
      </c>
      <c r="O109" s="3"/>
      <c r="P109" s="3"/>
      <c r="Q109" s="4"/>
      <c r="R109" s="3">
        <f t="shared" si="25"/>
        <v>0</v>
      </c>
      <c r="S109" s="4"/>
      <c r="T109" s="3"/>
      <c r="U109" s="3"/>
      <c r="V109" s="4"/>
      <c r="W109" s="4"/>
      <c r="X109" s="3"/>
      <c r="Y109" s="4"/>
      <c r="Z109" s="13"/>
      <c r="AA109" s="32"/>
      <c r="AB109" s="4"/>
      <c r="AC109" s="4"/>
      <c r="AD109" s="4"/>
      <c r="AE109" s="4"/>
      <c r="AF109" s="4"/>
      <c r="AG109" s="4"/>
      <c r="AH109" s="4"/>
      <c r="AI109" s="4"/>
      <c r="AJ109" s="4"/>
      <c r="AK109" s="4"/>
      <c r="AL109" s="4"/>
      <c r="AM109" s="4"/>
      <c r="AN109" s="4"/>
      <c r="AO109" s="4"/>
      <c r="AP109" s="4"/>
      <c r="AQ109" s="4"/>
      <c r="AR109" s="229"/>
      <c r="AS109" s="229"/>
      <c r="AT109" s="229">
        <f t="shared" si="28"/>
        <v>0</v>
      </c>
      <c r="AU109" s="4"/>
      <c r="AV109" s="4"/>
    </row>
    <row r="110" spans="1:48" x14ac:dyDescent="0.25">
      <c r="A110" s="216"/>
      <c r="B110" s="126" t="s">
        <v>110</v>
      </c>
      <c r="C110" s="224"/>
      <c r="D110" s="26"/>
      <c r="E110" s="113"/>
      <c r="F110" s="26"/>
      <c r="G110" s="24"/>
      <c r="H110" s="24"/>
      <c r="I110" s="8"/>
      <c r="J110" s="24"/>
      <c r="K110" s="24"/>
      <c r="L110" s="8"/>
      <c r="M110" s="8">
        <f t="shared" si="24"/>
        <v>0</v>
      </c>
      <c r="N110" s="8">
        <f t="shared" si="27"/>
        <v>0</v>
      </c>
      <c r="O110" s="8"/>
      <c r="P110" s="8"/>
      <c r="Q110" s="24"/>
      <c r="R110" s="8">
        <f t="shared" si="25"/>
        <v>0</v>
      </c>
      <c r="S110" s="24"/>
      <c r="T110" s="24"/>
      <c r="U110" s="24"/>
      <c r="V110" s="24"/>
      <c r="W110" s="24"/>
      <c r="X110" s="8">
        <f t="shared" si="23"/>
        <v>0</v>
      </c>
      <c r="Y110" s="24"/>
      <c r="Z110" s="13" t="b">
        <f>+AA110=B110</f>
        <v>1</v>
      </c>
      <c r="AA110" s="31" t="s">
        <v>110</v>
      </c>
      <c r="AB110" s="24"/>
      <c r="AC110" s="24"/>
      <c r="AD110" s="24"/>
      <c r="AE110" s="24"/>
      <c r="AF110" s="24"/>
      <c r="AG110" s="24"/>
      <c r="AH110" s="24"/>
      <c r="AI110" s="24"/>
      <c r="AJ110" s="24"/>
      <c r="AK110" s="24"/>
      <c r="AL110" s="24"/>
      <c r="AM110" s="24"/>
      <c r="AN110" s="24"/>
      <c r="AO110" s="24"/>
      <c r="AP110" s="24"/>
      <c r="AQ110" s="24"/>
      <c r="AR110" s="230"/>
      <c r="AS110" s="230"/>
      <c r="AT110" s="229">
        <f t="shared" si="28"/>
        <v>0</v>
      </c>
      <c r="AU110" s="24"/>
      <c r="AV110" s="24"/>
    </row>
    <row r="111" spans="1:48" x14ac:dyDescent="0.25">
      <c r="A111" s="216"/>
      <c r="B111" s="32" t="s">
        <v>111</v>
      </c>
      <c r="C111" s="223">
        <f>+AT111</f>
        <v>550173.89999999991</v>
      </c>
      <c r="D111" s="22"/>
      <c r="E111" s="113">
        <v>1580924</v>
      </c>
      <c r="F111" s="22"/>
      <c r="G111" s="4" t="s">
        <v>39</v>
      </c>
      <c r="H111" s="4" t="str">
        <f t="shared" ref="H111:H114" si="29">+B111</f>
        <v>Productos de papel y cartón</v>
      </c>
      <c r="I111" s="3">
        <f>+E111</f>
        <v>1580924</v>
      </c>
      <c r="J111" s="4"/>
      <c r="K111" s="4"/>
      <c r="L111" s="3"/>
      <c r="M111" s="3">
        <f t="shared" si="24"/>
        <v>1580924</v>
      </c>
      <c r="N111" s="3">
        <f t="shared" si="27"/>
        <v>-1580924</v>
      </c>
      <c r="O111" s="3"/>
      <c r="P111" s="3"/>
      <c r="Q111" s="4"/>
      <c r="R111" s="3">
        <f t="shared" si="25"/>
        <v>0</v>
      </c>
      <c r="S111" s="4"/>
      <c r="T111" s="4"/>
      <c r="U111" s="4"/>
      <c r="V111" s="3">
        <f>+N111</f>
        <v>-1580924</v>
      </c>
      <c r="W111" s="4"/>
      <c r="X111" s="3">
        <f t="shared" si="23"/>
        <v>0</v>
      </c>
      <c r="Y111" s="4"/>
      <c r="Z111" s="13" t="b">
        <f>+AA111=B111</f>
        <v>1</v>
      </c>
      <c r="AA111" s="32" t="s">
        <v>111</v>
      </c>
      <c r="AB111" s="4"/>
      <c r="AC111" s="4"/>
      <c r="AD111" s="4"/>
      <c r="AE111" s="4"/>
      <c r="AF111" s="4"/>
      <c r="AG111" s="4"/>
      <c r="AH111" s="4"/>
      <c r="AI111" s="4"/>
      <c r="AJ111" s="4"/>
      <c r="AK111" s="4"/>
      <c r="AL111" s="4"/>
      <c r="AM111" s="4"/>
      <c r="AN111" s="4"/>
      <c r="AO111" s="4"/>
      <c r="AP111" s="4"/>
      <c r="AQ111" s="4"/>
      <c r="AR111" s="229">
        <v>192463.43</v>
      </c>
      <c r="AS111" s="229">
        <v>357710.47</v>
      </c>
      <c r="AT111" s="229">
        <f t="shared" si="28"/>
        <v>550173.89999999991</v>
      </c>
      <c r="AU111" s="4"/>
      <c r="AV111" s="4"/>
    </row>
    <row r="112" spans="1:48" x14ac:dyDescent="0.25">
      <c r="A112" s="216"/>
      <c r="B112" s="32" t="s">
        <v>112</v>
      </c>
      <c r="C112" s="223"/>
      <c r="D112" s="22"/>
      <c r="E112" s="113">
        <v>84068</v>
      </c>
      <c r="F112" s="22"/>
      <c r="G112" s="4" t="s">
        <v>39</v>
      </c>
      <c r="H112" s="4" t="str">
        <f t="shared" si="29"/>
        <v>Productos de artes gráficas</v>
      </c>
      <c r="I112" s="3">
        <f>+E112</f>
        <v>84068</v>
      </c>
      <c r="J112" s="4"/>
      <c r="K112" s="4"/>
      <c r="L112" s="3"/>
      <c r="M112" s="3">
        <f t="shared" si="24"/>
        <v>84068</v>
      </c>
      <c r="N112" s="3">
        <f t="shared" si="27"/>
        <v>-84068</v>
      </c>
      <c r="O112" s="3"/>
      <c r="P112" s="3"/>
      <c r="Q112" s="4"/>
      <c r="R112" s="3">
        <f t="shared" si="25"/>
        <v>0</v>
      </c>
      <c r="S112" s="4"/>
      <c r="T112" s="4"/>
      <c r="U112" s="4"/>
      <c r="V112" s="3">
        <f>+N112</f>
        <v>-84068</v>
      </c>
      <c r="W112" s="4"/>
      <c r="X112" s="3">
        <f t="shared" si="23"/>
        <v>0</v>
      </c>
      <c r="Y112" s="4"/>
      <c r="Z112" s="13" t="b">
        <f>+AA112=B112</f>
        <v>1</v>
      </c>
      <c r="AA112" s="32" t="s">
        <v>112</v>
      </c>
      <c r="AB112" s="4"/>
      <c r="AC112" s="4"/>
      <c r="AD112" s="4"/>
      <c r="AE112" s="4"/>
      <c r="AF112" s="4"/>
      <c r="AG112" s="4"/>
      <c r="AH112" s="4"/>
      <c r="AI112" s="4"/>
      <c r="AJ112" s="4"/>
      <c r="AK112" s="4"/>
      <c r="AL112" s="4"/>
      <c r="AM112" s="4"/>
      <c r="AN112" s="4"/>
      <c r="AO112" s="4"/>
      <c r="AP112" s="4"/>
      <c r="AQ112" s="4"/>
      <c r="AR112" s="229"/>
      <c r="AS112" s="229"/>
      <c r="AT112" s="229">
        <f t="shared" si="28"/>
        <v>0</v>
      </c>
      <c r="AU112" s="4"/>
      <c r="AV112" s="4"/>
    </row>
    <row r="113" spans="1:48" x14ac:dyDescent="0.25">
      <c r="A113" s="216"/>
      <c r="B113" s="32" t="s">
        <v>113</v>
      </c>
      <c r="C113" s="223">
        <f>+AT113</f>
        <v>138838.6</v>
      </c>
      <c r="D113" s="22"/>
      <c r="E113" s="113">
        <v>65439</v>
      </c>
      <c r="F113" s="22"/>
      <c r="G113" s="4" t="s">
        <v>39</v>
      </c>
      <c r="H113" s="4" t="str">
        <f t="shared" si="29"/>
        <v>Productos medicinales para uso humano</v>
      </c>
      <c r="I113" s="3">
        <f>+E113</f>
        <v>65439</v>
      </c>
      <c r="J113" s="4"/>
      <c r="K113" s="4"/>
      <c r="L113" s="3"/>
      <c r="M113" s="3">
        <f t="shared" si="24"/>
        <v>65439</v>
      </c>
      <c r="N113" s="3">
        <f t="shared" si="27"/>
        <v>-65439</v>
      </c>
      <c r="O113" s="3"/>
      <c r="P113" s="3"/>
      <c r="Q113" s="4"/>
      <c r="R113" s="3">
        <f t="shared" si="25"/>
        <v>0</v>
      </c>
      <c r="S113" s="4"/>
      <c r="T113" s="3">
        <f>+N113</f>
        <v>-65439</v>
      </c>
      <c r="U113" s="3"/>
      <c r="V113" s="3"/>
      <c r="W113" s="4"/>
      <c r="X113" s="3">
        <f t="shared" si="23"/>
        <v>0</v>
      </c>
      <c r="Y113" s="4"/>
      <c r="Z113" s="13" t="b">
        <f>+AA113=B113</f>
        <v>1</v>
      </c>
      <c r="AA113" s="32" t="s">
        <v>113</v>
      </c>
      <c r="AB113" s="4"/>
      <c r="AC113" s="4"/>
      <c r="AD113" s="4"/>
      <c r="AE113" s="4"/>
      <c r="AF113" s="4"/>
      <c r="AG113" s="4"/>
      <c r="AH113" s="4"/>
      <c r="AI113" s="4"/>
      <c r="AJ113" s="4"/>
      <c r="AK113" s="4"/>
      <c r="AL113" s="4"/>
      <c r="AM113" s="4"/>
      <c r="AN113" s="4"/>
      <c r="AO113" s="4"/>
      <c r="AP113" s="4"/>
      <c r="AQ113" s="4"/>
      <c r="AR113" s="229">
        <v>4602</v>
      </c>
      <c r="AS113" s="229">
        <v>134236.6</v>
      </c>
      <c r="AT113" s="229">
        <f t="shared" si="28"/>
        <v>138838.6</v>
      </c>
      <c r="AU113" s="4"/>
      <c r="AV113" s="4"/>
    </row>
    <row r="114" spans="1:48" x14ac:dyDescent="0.25">
      <c r="A114" s="216"/>
      <c r="B114" s="32" t="s">
        <v>209</v>
      </c>
      <c r="C114" s="223">
        <f>+AT114</f>
        <v>873064.42</v>
      </c>
      <c r="D114" s="22"/>
      <c r="E114" s="113">
        <v>453771</v>
      </c>
      <c r="F114" s="22"/>
      <c r="G114" s="4"/>
      <c r="H114" s="4" t="str">
        <f t="shared" si="29"/>
        <v>Productos medicinales para uso veterinarios</v>
      </c>
      <c r="I114" s="3">
        <f>+E114</f>
        <v>453771</v>
      </c>
      <c r="J114" s="4"/>
      <c r="K114" s="4"/>
      <c r="L114" s="3"/>
      <c r="M114" s="3">
        <f t="shared" si="24"/>
        <v>453771</v>
      </c>
      <c r="N114" s="3">
        <f t="shared" si="27"/>
        <v>-453771</v>
      </c>
      <c r="O114" s="3"/>
      <c r="P114" s="3"/>
      <c r="Q114" s="4"/>
      <c r="R114" s="3">
        <f t="shared" si="25"/>
        <v>0</v>
      </c>
      <c r="S114" s="4"/>
      <c r="T114" s="3"/>
      <c r="U114" s="3"/>
      <c r="V114" s="3"/>
      <c r="W114" s="4"/>
      <c r="X114" s="3"/>
      <c r="Y114" s="4"/>
      <c r="Z114" s="13"/>
      <c r="AA114" s="32"/>
      <c r="AB114" s="4"/>
      <c r="AC114" s="4"/>
      <c r="AD114" s="4"/>
      <c r="AE114" s="4"/>
      <c r="AF114" s="4"/>
      <c r="AG114" s="4"/>
      <c r="AH114" s="4"/>
      <c r="AI114" s="4"/>
      <c r="AJ114" s="4"/>
      <c r="AK114" s="4"/>
      <c r="AL114" s="4"/>
      <c r="AM114" s="4"/>
      <c r="AN114" s="4"/>
      <c r="AO114" s="4"/>
      <c r="AP114" s="4"/>
      <c r="AQ114" s="4"/>
      <c r="AR114" s="229">
        <v>270703.99</v>
      </c>
      <c r="AS114" s="229">
        <v>602360.43000000005</v>
      </c>
      <c r="AT114" s="229">
        <f t="shared" si="28"/>
        <v>873064.42</v>
      </c>
      <c r="AU114" s="4"/>
      <c r="AV114" s="4"/>
    </row>
    <row r="115" spans="1:48" x14ac:dyDescent="0.25">
      <c r="A115" s="216"/>
      <c r="B115" s="29" t="s">
        <v>114</v>
      </c>
      <c r="C115" s="223"/>
      <c r="D115" s="26"/>
      <c r="E115" s="113"/>
      <c r="F115" s="26"/>
      <c r="G115" s="24"/>
      <c r="H115" s="24"/>
      <c r="I115" s="8">
        <f>+E115</f>
        <v>0</v>
      </c>
      <c r="J115" s="24"/>
      <c r="K115" s="24"/>
      <c r="L115" s="8"/>
      <c r="M115" s="8">
        <f t="shared" si="24"/>
        <v>0</v>
      </c>
      <c r="N115" s="8">
        <f t="shared" si="27"/>
        <v>0</v>
      </c>
      <c r="O115" s="8"/>
      <c r="P115" s="8"/>
      <c r="Q115" s="24"/>
      <c r="R115" s="8">
        <f t="shared" si="25"/>
        <v>0</v>
      </c>
      <c r="S115" s="24"/>
      <c r="T115" s="24"/>
      <c r="U115" s="24"/>
      <c r="V115" s="8">
        <f t="shared" ref="V115:V150" si="30">+N115</f>
        <v>0</v>
      </c>
      <c r="W115" s="24"/>
      <c r="X115" s="8">
        <f t="shared" si="23"/>
        <v>0</v>
      </c>
      <c r="Y115" s="24"/>
      <c r="Z115" s="13" t="b">
        <f>+AA115=B115</f>
        <v>1</v>
      </c>
      <c r="AA115" s="31" t="s">
        <v>114</v>
      </c>
      <c r="AB115" s="24"/>
      <c r="AC115" s="24"/>
      <c r="AD115" s="24"/>
      <c r="AE115" s="24"/>
      <c r="AF115" s="24"/>
      <c r="AG115" s="24"/>
      <c r="AH115" s="24"/>
      <c r="AI115" s="24"/>
      <c r="AJ115" s="24"/>
      <c r="AK115" s="24"/>
      <c r="AL115" s="24"/>
      <c r="AM115" s="24"/>
      <c r="AN115" s="24"/>
      <c r="AO115" s="24"/>
      <c r="AP115" s="24"/>
      <c r="AQ115" s="24"/>
      <c r="AR115" s="230"/>
      <c r="AS115" s="230"/>
      <c r="AT115" s="229">
        <f t="shared" si="28"/>
        <v>0</v>
      </c>
      <c r="AU115" s="24"/>
      <c r="AV115" s="24"/>
    </row>
    <row r="116" spans="1:48" x14ac:dyDescent="0.25">
      <c r="A116" s="216"/>
      <c r="B116" s="24" t="s">
        <v>210</v>
      </c>
      <c r="C116" s="223"/>
      <c r="D116" s="26"/>
      <c r="E116" s="113">
        <v>311306</v>
      </c>
      <c r="F116" s="26"/>
      <c r="G116" s="24"/>
      <c r="H116" s="24"/>
      <c r="I116" s="8"/>
      <c r="J116" s="24"/>
      <c r="K116" s="24"/>
      <c r="L116" s="8"/>
      <c r="M116" s="8"/>
      <c r="N116" s="8"/>
      <c r="O116" s="8"/>
      <c r="P116" s="8"/>
      <c r="Q116" s="24"/>
      <c r="R116" s="8"/>
      <c r="S116" s="24"/>
      <c r="T116" s="24"/>
      <c r="U116" s="24"/>
      <c r="V116" s="8"/>
      <c r="W116" s="24"/>
      <c r="X116" s="8"/>
      <c r="Y116" s="24"/>
      <c r="Z116" s="13"/>
      <c r="AA116" s="31"/>
      <c r="AB116" s="24"/>
      <c r="AC116" s="24"/>
      <c r="AD116" s="24"/>
      <c r="AE116" s="24"/>
      <c r="AF116" s="24"/>
      <c r="AG116" s="24"/>
      <c r="AH116" s="24"/>
      <c r="AI116" s="24"/>
      <c r="AJ116" s="24"/>
      <c r="AK116" s="24"/>
      <c r="AL116" s="24"/>
      <c r="AM116" s="24"/>
      <c r="AN116" s="24"/>
      <c r="AO116" s="24"/>
      <c r="AP116" s="24"/>
      <c r="AQ116" s="24"/>
      <c r="AR116" s="230"/>
      <c r="AS116" s="230"/>
      <c r="AT116" s="229">
        <f t="shared" si="28"/>
        <v>0</v>
      </c>
      <c r="AU116" s="24"/>
      <c r="AV116" s="24"/>
    </row>
    <row r="117" spans="1:48" x14ac:dyDescent="0.25">
      <c r="A117" s="216"/>
      <c r="B117" s="32" t="s">
        <v>115</v>
      </c>
      <c r="C117" s="223"/>
      <c r="D117" s="22"/>
      <c r="E117" s="113"/>
      <c r="F117" s="22"/>
      <c r="G117" s="4" t="s">
        <v>39</v>
      </c>
      <c r="H117" s="4" t="str">
        <f t="shared" ref="H117:H119" si="31">+B117</f>
        <v>Artículos de cuero</v>
      </c>
      <c r="I117" s="3">
        <f>+E117</f>
        <v>0</v>
      </c>
      <c r="J117" s="4"/>
      <c r="K117" s="4"/>
      <c r="L117" s="3"/>
      <c r="M117" s="3">
        <f t="shared" si="24"/>
        <v>0</v>
      </c>
      <c r="N117" s="3">
        <f t="shared" si="27"/>
        <v>0</v>
      </c>
      <c r="O117" s="3"/>
      <c r="P117" s="3"/>
      <c r="Q117" s="4"/>
      <c r="R117" s="3">
        <f t="shared" si="25"/>
        <v>0</v>
      </c>
      <c r="S117" s="4"/>
      <c r="T117" s="4"/>
      <c r="U117" s="4"/>
      <c r="V117" s="3">
        <f t="shared" si="30"/>
        <v>0</v>
      </c>
      <c r="W117" s="4"/>
      <c r="X117" s="3">
        <f t="shared" si="23"/>
        <v>0</v>
      </c>
      <c r="Y117" s="4"/>
      <c r="Z117" s="13" t="b">
        <f t="shared" ref="Z117:Z122" si="32">+AA117=B117</f>
        <v>1</v>
      </c>
      <c r="AA117" s="32" t="s">
        <v>115</v>
      </c>
      <c r="AB117" s="4"/>
      <c r="AC117" s="4"/>
      <c r="AD117" s="4"/>
      <c r="AE117" s="4"/>
      <c r="AF117" s="4"/>
      <c r="AG117" s="4"/>
      <c r="AH117" s="4"/>
      <c r="AI117" s="4"/>
      <c r="AJ117" s="4"/>
      <c r="AK117" s="4"/>
      <c r="AL117" s="4"/>
      <c r="AM117" s="4"/>
      <c r="AN117" s="4"/>
      <c r="AO117" s="4"/>
      <c r="AP117" s="4"/>
      <c r="AQ117" s="4"/>
      <c r="AR117" s="229"/>
      <c r="AS117" s="229"/>
      <c r="AT117" s="229">
        <f t="shared" si="28"/>
        <v>0</v>
      </c>
      <c r="AU117" s="4"/>
      <c r="AV117" s="4"/>
    </row>
    <row r="118" spans="1:48" x14ac:dyDescent="0.25">
      <c r="A118" s="216"/>
      <c r="B118" s="32" t="s">
        <v>116</v>
      </c>
      <c r="C118" s="223"/>
      <c r="D118" s="22"/>
      <c r="E118" s="113">
        <v>46775</v>
      </c>
      <c r="F118" s="22"/>
      <c r="G118" s="4" t="s">
        <v>39</v>
      </c>
      <c r="H118" s="4" t="str">
        <f t="shared" si="31"/>
        <v>Artículos de caucho</v>
      </c>
      <c r="I118" s="3">
        <f>+E118</f>
        <v>46775</v>
      </c>
      <c r="J118" s="4"/>
      <c r="K118" s="4"/>
      <c r="L118" s="3"/>
      <c r="M118" s="3">
        <f t="shared" si="24"/>
        <v>46775</v>
      </c>
      <c r="N118" s="3">
        <f t="shared" si="27"/>
        <v>-46775</v>
      </c>
      <c r="O118" s="3"/>
      <c r="P118" s="3"/>
      <c r="Q118" s="4"/>
      <c r="R118" s="3">
        <f t="shared" si="25"/>
        <v>0</v>
      </c>
      <c r="S118" s="4"/>
      <c r="T118" s="4"/>
      <c r="U118" s="4"/>
      <c r="V118" s="3">
        <f t="shared" si="30"/>
        <v>-46775</v>
      </c>
      <c r="W118" s="4"/>
      <c r="X118" s="3">
        <f t="shared" si="23"/>
        <v>0</v>
      </c>
      <c r="Y118" s="4"/>
      <c r="Z118" s="13" t="b">
        <f t="shared" si="32"/>
        <v>1</v>
      </c>
      <c r="AA118" s="32" t="s">
        <v>116</v>
      </c>
      <c r="AB118" s="4"/>
      <c r="AC118" s="4"/>
      <c r="AD118" s="4"/>
      <c r="AE118" s="4"/>
      <c r="AF118" s="4"/>
      <c r="AG118" s="4"/>
      <c r="AH118" s="4"/>
      <c r="AI118" s="4"/>
      <c r="AJ118" s="4"/>
      <c r="AK118" s="4"/>
      <c r="AL118" s="4"/>
      <c r="AM118" s="4"/>
      <c r="AN118" s="4"/>
      <c r="AO118" s="4"/>
      <c r="AP118" s="4"/>
      <c r="AQ118" s="4"/>
      <c r="AR118" s="229"/>
      <c r="AS118" s="229"/>
      <c r="AT118" s="229">
        <f t="shared" si="28"/>
        <v>0</v>
      </c>
      <c r="AU118" s="4"/>
      <c r="AV118" s="4"/>
    </row>
    <row r="119" spans="1:48" x14ac:dyDescent="0.25">
      <c r="A119" s="216"/>
      <c r="B119" s="32" t="s">
        <v>117</v>
      </c>
      <c r="C119" s="224"/>
      <c r="D119" s="22"/>
      <c r="E119" s="113">
        <v>564311</v>
      </c>
      <c r="F119" s="22"/>
      <c r="G119" s="4" t="s">
        <v>39</v>
      </c>
      <c r="H119" s="4" t="str">
        <f t="shared" si="31"/>
        <v>Artículos de plástico</v>
      </c>
      <c r="I119" s="3">
        <f>+E119</f>
        <v>564311</v>
      </c>
      <c r="J119" s="4"/>
      <c r="K119" s="4"/>
      <c r="L119" s="3"/>
      <c r="M119" s="3">
        <f t="shared" si="24"/>
        <v>564311</v>
      </c>
      <c r="N119" s="3">
        <f t="shared" si="27"/>
        <v>-564311</v>
      </c>
      <c r="O119" s="3"/>
      <c r="P119" s="3"/>
      <c r="Q119" s="4"/>
      <c r="R119" s="3">
        <f t="shared" si="25"/>
        <v>0</v>
      </c>
      <c r="S119" s="4"/>
      <c r="T119" s="4"/>
      <c r="U119" s="4"/>
      <c r="V119" s="3">
        <f t="shared" si="30"/>
        <v>-564311</v>
      </c>
      <c r="W119" s="4"/>
      <c r="X119" s="3">
        <f t="shared" si="23"/>
        <v>0</v>
      </c>
      <c r="Y119" s="4"/>
      <c r="Z119" s="13" t="b">
        <f t="shared" si="32"/>
        <v>1</v>
      </c>
      <c r="AA119" s="32" t="s">
        <v>117</v>
      </c>
      <c r="AB119" s="4"/>
      <c r="AC119" s="4"/>
      <c r="AD119" s="4"/>
      <c r="AE119" s="4"/>
      <c r="AF119" s="4"/>
      <c r="AG119" s="4"/>
      <c r="AH119" s="4"/>
      <c r="AI119" s="4"/>
      <c r="AJ119" s="4"/>
      <c r="AK119" s="4"/>
      <c r="AL119" s="4"/>
      <c r="AM119" s="4"/>
      <c r="AN119" s="4"/>
      <c r="AO119" s="4"/>
      <c r="AP119" s="4"/>
      <c r="AQ119" s="4"/>
      <c r="AR119" s="229"/>
      <c r="AS119" s="229"/>
      <c r="AT119" s="229">
        <f t="shared" si="28"/>
        <v>0</v>
      </c>
      <c r="AU119" s="4"/>
      <c r="AV119" s="4"/>
    </row>
    <row r="120" spans="1:48" x14ac:dyDescent="0.25">
      <c r="A120" s="216"/>
      <c r="B120" s="126" t="s">
        <v>118</v>
      </c>
      <c r="C120" s="223"/>
      <c r="D120" s="26"/>
      <c r="E120" s="113" t="s">
        <v>280</v>
      </c>
      <c r="F120" s="26"/>
      <c r="G120" s="24"/>
      <c r="H120" s="24"/>
      <c r="I120" s="8"/>
      <c r="J120" s="24"/>
      <c r="K120" s="24"/>
      <c r="L120" s="8"/>
      <c r="M120" s="8">
        <f t="shared" si="24"/>
        <v>0</v>
      </c>
      <c r="N120" s="8">
        <f t="shared" si="27"/>
        <v>0</v>
      </c>
      <c r="O120" s="8"/>
      <c r="P120" s="8"/>
      <c r="Q120" s="24"/>
      <c r="R120" s="8">
        <f t="shared" si="25"/>
        <v>0</v>
      </c>
      <c r="S120" s="24"/>
      <c r="T120" s="24"/>
      <c r="U120" s="24"/>
      <c r="V120" s="8">
        <f t="shared" si="30"/>
        <v>0</v>
      </c>
      <c r="W120" s="24"/>
      <c r="X120" s="8">
        <f t="shared" si="23"/>
        <v>0</v>
      </c>
      <c r="Y120" s="24"/>
      <c r="Z120" s="13" t="b">
        <f t="shared" si="32"/>
        <v>1</v>
      </c>
      <c r="AA120" s="31" t="s">
        <v>118</v>
      </c>
      <c r="AB120" s="24"/>
      <c r="AC120" s="24"/>
      <c r="AD120" s="24"/>
      <c r="AE120" s="24"/>
      <c r="AF120" s="24"/>
      <c r="AG120" s="24"/>
      <c r="AH120" s="24"/>
      <c r="AI120" s="24"/>
      <c r="AJ120" s="24"/>
      <c r="AK120" s="24"/>
      <c r="AL120" s="24"/>
      <c r="AM120" s="24"/>
      <c r="AN120" s="24"/>
      <c r="AO120" s="24"/>
      <c r="AP120" s="24"/>
      <c r="AQ120" s="24"/>
      <c r="AR120" s="230"/>
      <c r="AS120" s="230"/>
      <c r="AT120" s="229">
        <f t="shared" si="28"/>
        <v>0</v>
      </c>
      <c r="AU120" s="24"/>
      <c r="AV120" s="24"/>
    </row>
    <row r="121" spans="1:48" x14ac:dyDescent="0.25">
      <c r="A121" s="216"/>
      <c r="B121" s="32" t="s">
        <v>119</v>
      </c>
      <c r="C121" s="223"/>
      <c r="D121" s="22"/>
      <c r="E121" s="113">
        <v>174251</v>
      </c>
      <c r="F121" s="22"/>
      <c r="G121" s="4" t="s">
        <v>39</v>
      </c>
      <c r="H121" s="4" t="str">
        <f t="shared" ref="H121:H129" si="33">+B121</f>
        <v>Productos de cemento</v>
      </c>
      <c r="I121" s="3">
        <f t="shared" ref="I121:I153" si="34">+E121</f>
        <v>174251</v>
      </c>
      <c r="J121" s="4"/>
      <c r="K121" s="4"/>
      <c r="L121" s="3"/>
      <c r="M121" s="3">
        <f t="shared" si="24"/>
        <v>174251</v>
      </c>
      <c r="N121" s="3">
        <f t="shared" si="27"/>
        <v>-174251</v>
      </c>
      <c r="O121" s="3"/>
      <c r="P121" s="3"/>
      <c r="Q121" s="4"/>
      <c r="R121" s="3">
        <f t="shared" si="25"/>
        <v>0</v>
      </c>
      <c r="S121" s="4"/>
      <c r="T121" s="4"/>
      <c r="U121" s="4"/>
      <c r="V121" s="3">
        <f t="shared" si="30"/>
        <v>-174251</v>
      </c>
      <c r="W121" s="4"/>
      <c r="X121" s="3">
        <f t="shared" si="23"/>
        <v>0</v>
      </c>
      <c r="Y121" s="4"/>
      <c r="Z121" s="13" t="b">
        <f t="shared" si="32"/>
        <v>1</v>
      </c>
      <c r="AA121" s="32" t="s">
        <v>119</v>
      </c>
      <c r="AB121" s="4"/>
      <c r="AC121" s="4"/>
      <c r="AD121" s="4"/>
      <c r="AE121" s="4"/>
      <c r="AF121" s="4"/>
      <c r="AG121" s="4"/>
      <c r="AH121" s="4"/>
      <c r="AI121" s="4"/>
      <c r="AJ121" s="4"/>
      <c r="AK121" s="4"/>
      <c r="AL121" s="4"/>
      <c r="AM121" s="4"/>
      <c r="AN121" s="4"/>
      <c r="AO121" s="4"/>
      <c r="AP121" s="4"/>
      <c r="AQ121" s="4"/>
      <c r="AR121" s="229"/>
      <c r="AS121" s="229"/>
      <c r="AT121" s="229">
        <f t="shared" si="28"/>
        <v>0</v>
      </c>
      <c r="AU121" s="4"/>
      <c r="AV121" s="4"/>
    </row>
    <row r="122" spans="1:48" x14ac:dyDescent="0.25">
      <c r="A122" s="216"/>
      <c r="B122" s="32" t="s">
        <v>120</v>
      </c>
      <c r="C122" s="223"/>
      <c r="D122" s="22"/>
      <c r="E122" s="113">
        <v>0</v>
      </c>
      <c r="F122" s="22"/>
      <c r="G122" s="4" t="s">
        <v>39</v>
      </c>
      <c r="H122" s="4" t="str">
        <f t="shared" si="33"/>
        <v>Productos de yeso</v>
      </c>
      <c r="I122" s="3">
        <f t="shared" si="34"/>
        <v>0</v>
      </c>
      <c r="J122" s="4"/>
      <c r="K122" s="4"/>
      <c r="L122" s="3"/>
      <c r="M122" s="3">
        <f t="shared" si="24"/>
        <v>0</v>
      </c>
      <c r="N122" s="3">
        <f t="shared" si="27"/>
        <v>0</v>
      </c>
      <c r="O122" s="3"/>
      <c r="P122" s="3"/>
      <c r="Q122" s="4"/>
      <c r="R122" s="3">
        <f t="shared" si="25"/>
        <v>0</v>
      </c>
      <c r="S122" s="4"/>
      <c r="T122" s="4"/>
      <c r="U122" s="4"/>
      <c r="V122" s="3">
        <f t="shared" si="30"/>
        <v>0</v>
      </c>
      <c r="W122" s="4"/>
      <c r="X122" s="3">
        <f t="shared" ref="X122:X153" si="35">SUM(S122:W122)-N122</f>
        <v>0</v>
      </c>
      <c r="Y122" s="4"/>
      <c r="Z122" s="13" t="b">
        <f t="shared" si="32"/>
        <v>1</v>
      </c>
      <c r="AA122" s="32" t="s">
        <v>120</v>
      </c>
      <c r="AB122" s="4"/>
      <c r="AC122" s="4"/>
      <c r="AD122" s="4"/>
      <c r="AE122" s="4"/>
      <c r="AF122" s="4"/>
      <c r="AG122" s="4"/>
      <c r="AH122" s="4"/>
      <c r="AI122" s="4"/>
      <c r="AJ122" s="4"/>
      <c r="AK122" s="4"/>
      <c r="AL122" s="4"/>
      <c r="AM122" s="4"/>
      <c r="AN122" s="4"/>
      <c r="AO122" s="4"/>
      <c r="AP122" s="4"/>
      <c r="AQ122" s="4"/>
      <c r="AR122" s="229"/>
      <c r="AS122" s="229"/>
      <c r="AT122" s="229">
        <f t="shared" si="28"/>
        <v>0</v>
      </c>
      <c r="AU122" s="4"/>
      <c r="AV122" s="4"/>
    </row>
    <row r="123" spans="1:48" x14ac:dyDescent="0.25">
      <c r="A123" s="216"/>
      <c r="B123" s="32" t="s">
        <v>125</v>
      </c>
      <c r="C123" s="223"/>
      <c r="D123" s="22"/>
      <c r="E123" s="113">
        <v>21098</v>
      </c>
      <c r="F123" s="22"/>
      <c r="G123" s="4"/>
      <c r="H123" s="4" t="str">
        <f t="shared" si="33"/>
        <v>Piedra, arcilla y arena</v>
      </c>
      <c r="I123" s="3">
        <f t="shared" si="34"/>
        <v>21098</v>
      </c>
      <c r="J123" s="4"/>
      <c r="K123" s="4"/>
      <c r="L123" s="3"/>
      <c r="M123" s="3">
        <f t="shared" si="24"/>
        <v>21098</v>
      </c>
      <c r="N123" s="3">
        <f t="shared" si="27"/>
        <v>-21098</v>
      </c>
      <c r="O123" s="3"/>
      <c r="P123" s="3"/>
      <c r="Q123" s="4"/>
      <c r="R123" s="3">
        <f t="shared" si="25"/>
        <v>0</v>
      </c>
      <c r="S123" s="4"/>
      <c r="T123" s="4"/>
      <c r="U123" s="4"/>
      <c r="V123" s="3">
        <f t="shared" si="30"/>
        <v>-21098</v>
      </c>
      <c r="W123" s="4"/>
      <c r="X123" s="3">
        <f t="shared" si="35"/>
        <v>0</v>
      </c>
      <c r="Y123" s="4"/>
      <c r="Z123" s="13"/>
      <c r="AA123" s="32"/>
      <c r="AB123" s="4"/>
      <c r="AC123" s="4"/>
      <c r="AD123" s="4"/>
      <c r="AE123" s="4"/>
      <c r="AF123" s="4"/>
      <c r="AG123" s="4"/>
      <c r="AH123" s="4"/>
      <c r="AI123" s="4"/>
      <c r="AJ123" s="4"/>
      <c r="AK123" s="4"/>
      <c r="AL123" s="4"/>
      <c r="AM123" s="4"/>
      <c r="AN123" s="4"/>
      <c r="AO123" s="4"/>
      <c r="AP123" s="4"/>
      <c r="AQ123" s="4"/>
      <c r="AR123" s="229"/>
      <c r="AS123" s="229"/>
      <c r="AT123" s="229">
        <f t="shared" si="28"/>
        <v>0</v>
      </c>
      <c r="AU123" s="4"/>
      <c r="AV123" s="4"/>
    </row>
    <row r="124" spans="1:48" x14ac:dyDescent="0.25">
      <c r="A124" s="216"/>
      <c r="B124" s="32" t="s">
        <v>121</v>
      </c>
      <c r="C124" s="223"/>
      <c r="D124" s="22"/>
      <c r="E124" s="113">
        <v>109274</v>
      </c>
      <c r="F124" s="22"/>
      <c r="G124" s="4" t="s">
        <v>39</v>
      </c>
      <c r="H124" s="4" t="str">
        <f t="shared" si="33"/>
        <v>Productos de vidrio</v>
      </c>
      <c r="I124" s="3">
        <f t="shared" si="34"/>
        <v>109274</v>
      </c>
      <c r="J124" s="4"/>
      <c r="K124" s="4"/>
      <c r="L124" s="3"/>
      <c r="M124" s="3">
        <f t="shared" si="24"/>
        <v>109274</v>
      </c>
      <c r="N124" s="3">
        <f t="shared" si="27"/>
        <v>-109274</v>
      </c>
      <c r="O124" s="3"/>
      <c r="P124" s="3"/>
      <c r="Q124" s="4"/>
      <c r="R124" s="3">
        <f t="shared" si="25"/>
        <v>0</v>
      </c>
      <c r="S124" s="4"/>
      <c r="T124" s="4"/>
      <c r="U124" s="4"/>
      <c r="V124" s="3">
        <f t="shared" si="30"/>
        <v>-109274</v>
      </c>
      <c r="W124" s="4"/>
      <c r="X124" s="3">
        <f t="shared" si="35"/>
        <v>0</v>
      </c>
      <c r="Y124" s="4"/>
      <c r="Z124" s="13" t="b">
        <f>+AA124=B124</f>
        <v>1</v>
      </c>
      <c r="AA124" s="32" t="s">
        <v>121</v>
      </c>
      <c r="AB124" s="4"/>
      <c r="AC124" s="4"/>
      <c r="AD124" s="4"/>
      <c r="AE124" s="4"/>
      <c r="AF124" s="4"/>
      <c r="AG124" s="4"/>
      <c r="AH124" s="4"/>
      <c r="AI124" s="4"/>
      <c r="AJ124" s="4"/>
      <c r="AK124" s="4"/>
      <c r="AL124" s="4"/>
      <c r="AM124" s="4"/>
      <c r="AN124" s="4"/>
      <c r="AO124" s="4"/>
      <c r="AP124" s="4"/>
      <c r="AQ124" s="4"/>
      <c r="AR124" s="229"/>
      <c r="AS124" s="229"/>
      <c r="AT124" s="229">
        <f t="shared" si="28"/>
        <v>0</v>
      </c>
      <c r="AU124" s="4"/>
      <c r="AV124" s="4"/>
    </row>
    <row r="125" spans="1:48" x14ac:dyDescent="0.25">
      <c r="A125" s="216"/>
      <c r="B125" s="32" t="s">
        <v>122</v>
      </c>
      <c r="C125" s="223"/>
      <c r="D125" s="22"/>
      <c r="E125" s="113">
        <v>280692</v>
      </c>
      <c r="F125" s="22"/>
      <c r="G125" s="4" t="s">
        <v>39</v>
      </c>
      <c r="H125" s="4" t="str">
        <f t="shared" si="33"/>
        <v>Productos ferrosos</v>
      </c>
      <c r="I125" s="3">
        <f t="shared" si="34"/>
        <v>280692</v>
      </c>
      <c r="J125" s="4"/>
      <c r="K125" s="4"/>
      <c r="L125" s="3"/>
      <c r="M125" s="3">
        <f t="shared" si="24"/>
        <v>280692</v>
      </c>
      <c r="N125" s="3">
        <f t="shared" si="27"/>
        <v>-280692</v>
      </c>
      <c r="O125" s="3"/>
      <c r="P125" s="3"/>
      <c r="Q125" s="4"/>
      <c r="R125" s="3">
        <f t="shared" si="25"/>
        <v>0</v>
      </c>
      <c r="S125" s="4"/>
      <c r="T125" s="4"/>
      <c r="U125" s="4"/>
      <c r="V125" s="3">
        <f t="shared" si="30"/>
        <v>-280692</v>
      </c>
      <c r="W125" s="4"/>
      <c r="X125" s="3">
        <f t="shared" si="35"/>
        <v>0</v>
      </c>
      <c r="Y125" s="4"/>
      <c r="Z125" s="13" t="b">
        <f>+AA125=B125</f>
        <v>1</v>
      </c>
      <c r="AA125" s="32" t="s">
        <v>122</v>
      </c>
      <c r="AB125" s="4"/>
      <c r="AC125" s="4"/>
      <c r="AD125" s="4"/>
      <c r="AE125" s="4"/>
      <c r="AF125" s="4"/>
      <c r="AG125" s="4"/>
      <c r="AH125" s="4"/>
      <c r="AI125" s="4"/>
      <c r="AJ125" s="4"/>
      <c r="AK125" s="4"/>
      <c r="AL125" s="4"/>
      <c r="AM125" s="4"/>
      <c r="AN125" s="4"/>
      <c r="AO125" s="4"/>
      <c r="AP125" s="4"/>
      <c r="AQ125" s="4"/>
      <c r="AR125" s="229"/>
      <c r="AS125" s="229"/>
      <c r="AT125" s="229">
        <f t="shared" si="28"/>
        <v>0</v>
      </c>
      <c r="AU125" s="4"/>
      <c r="AV125" s="4"/>
    </row>
    <row r="126" spans="1:48" x14ac:dyDescent="0.25">
      <c r="A126" s="216"/>
      <c r="B126" s="32" t="s">
        <v>123</v>
      </c>
      <c r="C126" s="223"/>
      <c r="D126" s="22"/>
      <c r="E126" s="113">
        <v>155207</v>
      </c>
      <c r="F126" s="22"/>
      <c r="G126" s="4"/>
      <c r="H126" s="4" t="str">
        <f t="shared" si="33"/>
        <v>Herramientas menores</v>
      </c>
      <c r="I126" s="3">
        <f t="shared" si="34"/>
        <v>155207</v>
      </c>
      <c r="J126" s="4"/>
      <c r="K126" s="4"/>
      <c r="L126" s="3"/>
      <c r="M126" s="3">
        <f t="shared" si="24"/>
        <v>155207</v>
      </c>
      <c r="N126" s="3">
        <f t="shared" si="27"/>
        <v>-155207</v>
      </c>
      <c r="O126" s="3"/>
      <c r="P126" s="3"/>
      <c r="Q126" s="4"/>
      <c r="R126" s="3">
        <f t="shared" ref="R126:R161" si="36">SUM(M126:Q126)</f>
        <v>0</v>
      </c>
      <c r="S126" s="4"/>
      <c r="T126" s="4"/>
      <c r="U126" s="4"/>
      <c r="V126" s="3">
        <f t="shared" si="30"/>
        <v>-155207</v>
      </c>
      <c r="W126" s="4"/>
      <c r="X126" s="3">
        <f t="shared" si="35"/>
        <v>0</v>
      </c>
      <c r="Y126" s="4"/>
      <c r="Z126" s="13" t="b">
        <f>+AA126=B126</f>
        <v>1</v>
      </c>
      <c r="AA126" s="32" t="s">
        <v>123</v>
      </c>
      <c r="AB126" s="4"/>
      <c r="AC126" s="4"/>
      <c r="AD126" s="4"/>
      <c r="AE126" s="4"/>
      <c r="AF126" s="4"/>
      <c r="AG126" s="4"/>
      <c r="AH126" s="4"/>
      <c r="AI126" s="4"/>
      <c r="AJ126" s="4"/>
      <c r="AK126" s="4"/>
      <c r="AL126" s="4"/>
      <c r="AM126" s="4"/>
      <c r="AN126" s="4"/>
      <c r="AO126" s="4"/>
      <c r="AP126" s="4"/>
      <c r="AQ126" s="4"/>
      <c r="AR126" s="229"/>
      <c r="AS126" s="229"/>
      <c r="AT126" s="229">
        <f t="shared" si="28"/>
        <v>0</v>
      </c>
      <c r="AU126" s="4"/>
      <c r="AV126" s="4"/>
    </row>
    <row r="127" spans="1:48" x14ac:dyDescent="0.25">
      <c r="A127" s="216"/>
      <c r="B127" s="32" t="s">
        <v>124</v>
      </c>
      <c r="C127" s="223">
        <f>+AT127</f>
        <v>4993163.6899999995</v>
      </c>
      <c r="D127" s="22"/>
      <c r="E127" s="113">
        <v>981630</v>
      </c>
      <c r="F127" s="22"/>
      <c r="G127" s="4" t="s">
        <v>39</v>
      </c>
      <c r="H127" s="4" t="str">
        <f t="shared" si="33"/>
        <v>Accesorios de metal</v>
      </c>
      <c r="I127" s="3">
        <f t="shared" si="34"/>
        <v>981630</v>
      </c>
      <c r="J127" s="4"/>
      <c r="K127" s="4"/>
      <c r="L127" s="3"/>
      <c r="M127" s="3">
        <f t="shared" si="24"/>
        <v>981630</v>
      </c>
      <c r="N127" s="3">
        <f t="shared" si="27"/>
        <v>-981630</v>
      </c>
      <c r="O127" s="3"/>
      <c r="P127" s="3"/>
      <c r="Q127" s="4"/>
      <c r="R127" s="3">
        <f t="shared" si="36"/>
        <v>0</v>
      </c>
      <c r="S127" s="4"/>
      <c r="T127" s="4"/>
      <c r="U127" s="4"/>
      <c r="V127" s="3">
        <f t="shared" si="30"/>
        <v>-981630</v>
      </c>
      <c r="W127" s="4"/>
      <c r="X127" s="3">
        <f t="shared" si="35"/>
        <v>0</v>
      </c>
      <c r="Y127" s="4"/>
      <c r="Z127" s="13" t="b">
        <f>+AA127=B127</f>
        <v>1</v>
      </c>
      <c r="AA127" s="32" t="s">
        <v>124</v>
      </c>
      <c r="AB127" s="4"/>
      <c r="AC127" s="4"/>
      <c r="AD127" s="4"/>
      <c r="AE127" s="4"/>
      <c r="AF127" s="4"/>
      <c r="AG127" s="4"/>
      <c r="AH127" s="4"/>
      <c r="AI127" s="4"/>
      <c r="AJ127" s="4"/>
      <c r="AK127" s="4"/>
      <c r="AL127" s="4"/>
      <c r="AM127" s="4"/>
      <c r="AN127" s="4"/>
      <c r="AO127" s="4"/>
      <c r="AP127" s="4"/>
      <c r="AQ127" s="4"/>
      <c r="AR127" s="229">
        <v>896136.48</v>
      </c>
      <c r="AS127" s="229">
        <v>4097027.21</v>
      </c>
      <c r="AT127" s="229">
        <f t="shared" si="28"/>
        <v>4993163.6899999995</v>
      </c>
      <c r="AU127" s="4"/>
      <c r="AV127" s="4"/>
    </row>
    <row r="128" spans="1:48" x14ac:dyDescent="0.25">
      <c r="A128" s="216"/>
      <c r="B128" s="32" t="s">
        <v>125</v>
      </c>
      <c r="C128" s="224"/>
      <c r="D128" s="22"/>
      <c r="E128" s="113">
        <v>120798</v>
      </c>
      <c r="F128" s="22"/>
      <c r="G128" s="4"/>
      <c r="H128" s="4" t="str">
        <f t="shared" si="33"/>
        <v>Piedra, arcilla y arena</v>
      </c>
      <c r="I128" s="3">
        <f t="shared" si="34"/>
        <v>120798</v>
      </c>
      <c r="J128" s="4"/>
      <c r="K128" s="4"/>
      <c r="L128" s="3"/>
      <c r="M128" s="3">
        <f t="shared" si="24"/>
        <v>120798</v>
      </c>
      <c r="N128" s="3">
        <f t="shared" si="27"/>
        <v>-120798</v>
      </c>
      <c r="O128" s="3"/>
      <c r="P128" s="3"/>
      <c r="Q128" s="4"/>
      <c r="R128" s="3">
        <f t="shared" si="36"/>
        <v>0</v>
      </c>
      <c r="S128" s="4"/>
      <c r="T128" s="4"/>
      <c r="U128" s="4"/>
      <c r="V128" s="3">
        <f t="shared" si="30"/>
        <v>-120798</v>
      </c>
      <c r="W128" s="4"/>
      <c r="X128" s="3">
        <f t="shared" si="35"/>
        <v>0</v>
      </c>
      <c r="Y128" s="4"/>
      <c r="Z128" s="13" t="b">
        <f>+AA128=B128</f>
        <v>1</v>
      </c>
      <c r="AA128" s="32" t="s">
        <v>125</v>
      </c>
      <c r="AB128" s="4"/>
      <c r="AC128" s="4"/>
      <c r="AD128" s="4"/>
      <c r="AE128" s="4"/>
      <c r="AF128" s="4"/>
      <c r="AG128" s="4"/>
      <c r="AH128" s="4"/>
      <c r="AI128" s="4"/>
      <c r="AJ128" s="4"/>
      <c r="AK128" s="4"/>
      <c r="AL128" s="4"/>
      <c r="AM128" s="4"/>
      <c r="AN128" s="4"/>
      <c r="AO128" s="4"/>
      <c r="AP128" s="4"/>
      <c r="AQ128" s="4"/>
      <c r="AR128" s="229"/>
      <c r="AS128" s="229"/>
      <c r="AT128" s="229">
        <f t="shared" si="28"/>
        <v>0</v>
      </c>
      <c r="AU128" s="4"/>
      <c r="AV128" s="4"/>
    </row>
    <row r="129" spans="1:48" x14ac:dyDescent="0.25">
      <c r="A129" s="216"/>
      <c r="B129" s="32" t="s">
        <v>255</v>
      </c>
      <c r="C129" s="223"/>
      <c r="D129" s="22"/>
      <c r="E129" s="113">
        <v>1180</v>
      </c>
      <c r="F129" s="22"/>
      <c r="G129" s="4"/>
      <c r="H129" s="4" t="str">
        <f t="shared" si="33"/>
        <v>Otros Minerales</v>
      </c>
      <c r="I129" s="3">
        <f t="shared" si="34"/>
        <v>1180</v>
      </c>
      <c r="J129" s="4"/>
      <c r="K129" s="4"/>
      <c r="L129" s="3"/>
      <c r="M129" s="3">
        <f t="shared" si="24"/>
        <v>1180</v>
      </c>
      <c r="N129" s="3">
        <f t="shared" si="27"/>
        <v>-1180</v>
      </c>
      <c r="O129" s="3"/>
      <c r="P129" s="3"/>
      <c r="Q129" s="4"/>
      <c r="R129" s="3"/>
      <c r="S129" s="4"/>
      <c r="T129" s="4"/>
      <c r="U129" s="4"/>
      <c r="V129" s="3">
        <f t="shared" si="30"/>
        <v>-1180</v>
      </c>
      <c r="W129" s="4"/>
      <c r="X129" s="3">
        <f t="shared" si="35"/>
        <v>0</v>
      </c>
      <c r="Y129" s="4"/>
      <c r="Z129" s="13"/>
      <c r="AA129" s="32"/>
      <c r="AB129" s="4"/>
      <c r="AC129" s="4"/>
      <c r="AD129" s="4"/>
      <c r="AE129" s="4"/>
      <c r="AF129" s="4"/>
      <c r="AG129" s="4"/>
      <c r="AH129" s="4"/>
      <c r="AI129" s="4"/>
      <c r="AJ129" s="4"/>
      <c r="AK129" s="4"/>
      <c r="AL129" s="4"/>
      <c r="AM129" s="4"/>
      <c r="AN129" s="4"/>
      <c r="AO129" s="4"/>
      <c r="AP129" s="4"/>
      <c r="AQ129" s="4"/>
      <c r="AR129" s="229"/>
      <c r="AS129" s="229"/>
      <c r="AT129" s="229">
        <f t="shared" si="28"/>
        <v>0</v>
      </c>
      <c r="AU129" s="4"/>
      <c r="AV129" s="4"/>
    </row>
    <row r="130" spans="1:48" ht="30" x14ac:dyDescent="0.25">
      <c r="A130" s="216"/>
      <c r="B130" s="234" t="s">
        <v>126</v>
      </c>
      <c r="C130" s="223">
        <f>+AT131</f>
        <v>2169940.5699999998</v>
      </c>
      <c r="D130" s="26"/>
      <c r="E130" s="113" t="s">
        <v>280</v>
      </c>
      <c r="F130" s="26"/>
      <c r="G130" s="24"/>
      <c r="H130" s="24"/>
      <c r="I130" s="8" t="str">
        <f t="shared" si="34"/>
        <v>.</v>
      </c>
      <c r="J130" s="24"/>
      <c r="K130" s="24"/>
      <c r="L130" s="8"/>
      <c r="M130" s="8" t="e">
        <f t="shared" si="24"/>
        <v>#VALUE!</v>
      </c>
      <c r="N130" s="8" t="e">
        <f t="shared" si="27"/>
        <v>#VALUE!</v>
      </c>
      <c r="O130" s="8"/>
      <c r="P130" s="8"/>
      <c r="Q130" s="24"/>
      <c r="R130" s="8" t="e">
        <f t="shared" si="36"/>
        <v>#VALUE!</v>
      </c>
      <c r="S130" s="24"/>
      <c r="T130" s="24"/>
      <c r="U130" s="24"/>
      <c r="V130" s="8" t="e">
        <f t="shared" si="30"/>
        <v>#VALUE!</v>
      </c>
      <c r="W130" s="24"/>
      <c r="X130" s="8" t="e">
        <f t="shared" si="35"/>
        <v>#VALUE!</v>
      </c>
      <c r="Y130" s="24"/>
      <c r="Z130" s="13" t="b">
        <f>+AA130=B130</f>
        <v>1</v>
      </c>
      <c r="AA130" s="31" t="s">
        <v>126</v>
      </c>
      <c r="AB130" s="24"/>
      <c r="AC130" s="24"/>
      <c r="AD130" s="24"/>
      <c r="AE130" s="24"/>
      <c r="AF130" s="24"/>
      <c r="AG130" s="24"/>
      <c r="AH130" s="24"/>
      <c r="AI130" s="24"/>
      <c r="AJ130" s="24"/>
      <c r="AK130" s="24"/>
      <c r="AL130" s="24"/>
      <c r="AM130" s="24"/>
      <c r="AN130" s="24"/>
      <c r="AO130" s="24"/>
      <c r="AP130" s="24"/>
      <c r="AQ130" s="24"/>
      <c r="AR130" s="230"/>
      <c r="AS130" s="230"/>
      <c r="AT130" s="229">
        <f t="shared" si="28"/>
        <v>0</v>
      </c>
      <c r="AU130" s="24"/>
      <c r="AV130" s="24"/>
    </row>
    <row r="131" spans="1:48" x14ac:dyDescent="0.25">
      <c r="A131" s="216"/>
      <c r="B131" s="32" t="s">
        <v>127</v>
      </c>
      <c r="C131" s="223"/>
      <c r="D131" s="22"/>
      <c r="E131" s="113">
        <v>691500</v>
      </c>
      <c r="F131" s="22"/>
      <c r="G131" s="4" t="s">
        <v>39</v>
      </c>
      <c r="H131" s="4" t="str">
        <f t="shared" ref="H131:H140" si="37">+B131</f>
        <v>Gasolina</v>
      </c>
      <c r="I131" s="3">
        <f t="shared" si="34"/>
        <v>691500</v>
      </c>
      <c r="J131" s="4"/>
      <c r="K131" s="4"/>
      <c r="L131" s="3"/>
      <c r="M131" s="3">
        <f t="shared" si="24"/>
        <v>691500</v>
      </c>
      <c r="N131" s="3">
        <f t="shared" si="27"/>
        <v>-691500</v>
      </c>
      <c r="O131" s="3"/>
      <c r="P131" s="3"/>
      <c r="Q131" s="4"/>
      <c r="R131" s="3">
        <f t="shared" si="36"/>
        <v>0</v>
      </c>
      <c r="S131" s="4"/>
      <c r="T131" s="4"/>
      <c r="U131" s="4"/>
      <c r="V131" s="3">
        <f t="shared" si="30"/>
        <v>-691500</v>
      </c>
      <c r="W131" s="4"/>
      <c r="X131" s="3">
        <f t="shared" si="35"/>
        <v>0</v>
      </c>
      <c r="Y131" s="4"/>
      <c r="Z131" s="13" t="b">
        <f>+AA131=B131</f>
        <v>1</v>
      </c>
      <c r="AA131" s="32" t="s">
        <v>127</v>
      </c>
      <c r="AB131" s="4"/>
      <c r="AC131" s="4"/>
      <c r="AD131" s="4"/>
      <c r="AE131" s="4"/>
      <c r="AF131" s="4"/>
      <c r="AG131" s="4"/>
      <c r="AH131" s="4"/>
      <c r="AI131" s="4"/>
      <c r="AJ131" s="4"/>
      <c r="AK131" s="4"/>
      <c r="AL131" s="4"/>
      <c r="AM131" s="4"/>
      <c r="AN131" s="4"/>
      <c r="AO131" s="4"/>
      <c r="AP131" s="4"/>
      <c r="AQ131" s="4"/>
      <c r="AR131" s="229">
        <v>679993.84</v>
      </c>
      <c r="AS131" s="229">
        <v>1489946.73</v>
      </c>
      <c r="AT131" s="229">
        <f t="shared" si="28"/>
        <v>2169940.5699999998</v>
      </c>
      <c r="AU131" s="4"/>
      <c r="AV131" s="4"/>
    </row>
    <row r="132" spans="1:48" x14ac:dyDescent="0.25">
      <c r="A132" s="216"/>
      <c r="B132" s="32" t="s">
        <v>128</v>
      </c>
      <c r="C132" s="223"/>
      <c r="D132" s="22"/>
      <c r="E132" s="113">
        <v>947478</v>
      </c>
      <c r="F132" s="22"/>
      <c r="G132" s="4" t="s">
        <v>39</v>
      </c>
      <c r="H132" s="4" t="str">
        <f t="shared" si="37"/>
        <v>Gasoil</v>
      </c>
      <c r="I132" s="3">
        <f t="shared" si="34"/>
        <v>947478</v>
      </c>
      <c r="J132" s="4"/>
      <c r="K132" s="4"/>
      <c r="L132" s="3"/>
      <c r="M132" s="3">
        <f t="shared" si="24"/>
        <v>947478</v>
      </c>
      <c r="N132" s="3">
        <f t="shared" si="27"/>
        <v>-947478</v>
      </c>
      <c r="O132" s="3"/>
      <c r="P132" s="3"/>
      <c r="Q132" s="4"/>
      <c r="R132" s="3">
        <f t="shared" si="36"/>
        <v>0</v>
      </c>
      <c r="S132" s="4"/>
      <c r="T132" s="4"/>
      <c r="U132" s="4"/>
      <c r="V132" s="3">
        <f t="shared" si="30"/>
        <v>-947478</v>
      </c>
      <c r="W132" s="4"/>
      <c r="X132" s="3">
        <f t="shared" si="35"/>
        <v>0</v>
      </c>
      <c r="Y132" s="4"/>
      <c r="Z132" s="13" t="b">
        <f>+AA132=B132</f>
        <v>1</v>
      </c>
      <c r="AA132" s="32" t="s">
        <v>128</v>
      </c>
      <c r="AB132" s="4"/>
      <c r="AC132" s="4"/>
      <c r="AD132" s="4"/>
      <c r="AE132" s="4"/>
      <c r="AF132" s="4"/>
      <c r="AG132" s="4"/>
      <c r="AH132" s="4"/>
      <c r="AI132" s="4"/>
      <c r="AJ132" s="4"/>
      <c r="AK132" s="4"/>
      <c r="AL132" s="4"/>
      <c r="AM132" s="4"/>
      <c r="AN132" s="4"/>
      <c r="AO132" s="4"/>
      <c r="AP132" s="4"/>
      <c r="AQ132" s="4"/>
      <c r="AR132" s="229"/>
      <c r="AS132" s="229"/>
      <c r="AT132" s="229">
        <f t="shared" si="28"/>
        <v>0</v>
      </c>
      <c r="AU132" s="4"/>
      <c r="AV132" s="4"/>
    </row>
    <row r="133" spans="1:48" x14ac:dyDescent="0.25">
      <c r="A133" s="216"/>
      <c r="B133" s="32" t="s">
        <v>129</v>
      </c>
      <c r="C133" s="223"/>
      <c r="D133" s="22"/>
      <c r="E133" s="113">
        <v>94998</v>
      </c>
      <c r="F133" s="22"/>
      <c r="G133" s="4"/>
      <c r="H133" s="4" t="str">
        <f t="shared" si="37"/>
        <v>Aceites y grasas</v>
      </c>
      <c r="I133" s="3">
        <f t="shared" si="34"/>
        <v>94998</v>
      </c>
      <c r="J133" s="4"/>
      <c r="K133" s="4"/>
      <c r="L133" s="3"/>
      <c r="M133" s="3">
        <f t="shared" si="24"/>
        <v>94998</v>
      </c>
      <c r="N133" s="3">
        <f t="shared" si="27"/>
        <v>-94998</v>
      </c>
      <c r="O133" s="3"/>
      <c r="P133" s="3"/>
      <c r="Q133" s="4"/>
      <c r="R133" s="3">
        <f t="shared" si="36"/>
        <v>0</v>
      </c>
      <c r="S133" s="4"/>
      <c r="T133" s="4"/>
      <c r="U133" s="4"/>
      <c r="V133" s="3">
        <f t="shared" si="30"/>
        <v>-94998</v>
      </c>
      <c r="W133" s="4"/>
      <c r="X133" s="3">
        <f t="shared" si="35"/>
        <v>0</v>
      </c>
      <c r="Y133" s="4"/>
      <c r="Z133" s="13" t="b">
        <f>+AA133=B133</f>
        <v>1</v>
      </c>
      <c r="AA133" s="32" t="s">
        <v>129</v>
      </c>
      <c r="AB133" s="4"/>
      <c r="AC133" s="4"/>
      <c r="AD133" s="4"/>
      <c r="AE133" s="4"/>
      <c r="AF133" s="4"/>
      <c r="AG133" s="4"/>
      <c r="AH133" s="4"/>
      <c r="AI133" s="4"/>
      <c r="AJ133" s="4"/>
      <c r="AK133" s="4"/>
      <c r="AL133" s="4"/>
      <c r="AM133" s="4"/>
      <c r="AN133" s="4"/>
      <c r="AO133" s="4"/>
      <c r="AP133" s="4"/>
      <c r="AQ133" s="4"/>
      <c r="AR133" s="229"/>
      <c r="AS133" s="229"/>
      <c r="AT133" s="229">
        <f t="shared" si="28"/>
        <v>0</v>
      </c>
      <c r="AU133" s="4"/>
      <c r="AV133" s="4"/>
    </row>
    <row r="134" spans="1:48" x14ac:dyDescent="0.25">
      <c r="A134" s="216"/>
      <c r="B134" s="32" t="s">
        <v>201</v>
      </c>
      <c r="C134" s="223"/>
      <c r="D134" s="22"/>
      <c r="E134" s="113">
        <v>0</v>
      </c>
      <c r="F134" s="22"/>
      <c r="G134" s="4"/>
      <c r="H134" s="4" t="str">
        <f t="shared" si="37"/>
        <v>Kerosen</v>
      </c>
      <c r="I134" s="3">
        <f t="shared" si="34"/>
        <v>0</v>
      </c>
      <c r="J134" s="4"/>
      <c r="K134" s="4"/>
      <c r="L134" s="3"/>
      <c r="M134" s="3">
        <f t="shared" si="24"/>
        <v>0</v>
      </c>
      <c r="N134" s="3">
        <f t="shared" si="27"/>
        <v>0</v>
      </c>
      <c r="O134" s="3"/>
      <c r="P134" s="3"/>
      <c r="Q134" s="4"/>
      <c r="R134" s="3">
        <f t="shared" si="36"/>
        <v>0</v>
      </c>
      <c r="S134" s="4"/>
      <c r="T134" s="4"/>
      <c r="U134" s="4"/>
      <c r="V134" s="3">
        <f t="shared" si="30"/>
        <v>0</v>
      </c>
      <c r="W134" s="4"/>
      <c r="X134" s="3">
        <f t="shared" si="35"/>
        <v>0</v>
      </c>
      <c r="Y134" s="4"/>
      <c r="Z134" s="13"/>
      <c r="AA134" s="32"/>
      <c r="AB134" s="4"/>
      <c r="AC134" s="4"/>
      <c r="AD134" s="4"/>
      <c r="AE134" s="4"/>
      <c r="AF134" s="4"/>
      <c r="AG134" s="4"/>
      <c r="AH134" s="4"/>
      <c r="AI134" s="4"/>
      <c r="AJ134" s="4"/>
      <c r="AK134" s="4"/>
      <c r="AL134" s="4"/>
      <c r="AM134" s="4"/>
      <c r="AN134" s="4"/>
      <c r="AO134" s="4"/>
      <c r="AP134" s="4"/>
      <c r="AQ134" s="4"/>
      <c r="AR134" s="229"/>
      <c r="AS134" s="229"/>
      <c r="AT134" s="229">
        <f t="shared" si="28"/>
        <v>0</v>
      </c>
      <c r="AU134" s="4"/>
      <c r="AV134" s="4"/>
    </row>
    <row r="135" spans="1:48" x14ac:dyDescent="0.25">
      <c r="A135" s="216"/>
      <c r="B135" s="32" t="s">
        <v>202</v>
      </c>
      <c r="C135" s="223"/>
      <c r="D135" s="22"/>
      <c r="E135" s="113">
        <v>161908</v>
      </c>
      <c r="F135" s="22"/>
      <c r="G135" s="4"/>
      <c r="H135" s="4" t="str">
        <f t="shared" si="37"/>
        <v>Gas GLP</v>
      </c>
      <c r="I135" s="3">
        <f t="shared" si="34"/>
        <v>161908</v>
      </c>
      <c r="J135" s="4"/>
      <c r="K135" s="4"/>
      <c r="L135" s="3"/>
      <c r="M135" s="3">
        <f t="shared" si="24"/>
        <v>161908</v>
      </c>
      <c r="N135" s="3">
        <f t="shared" si="27"/>
        <v>-161908</v>
      </c>
      <c r="O135" s="3"/>
      <c r="P135" s="3"/>
      <c r="Q135" s="4"/>
      <c r="R135" s="3">
        <f t="shared" si="36"/>
        <v>0</v>
      </c>
      <c r="S135" s="4"/>
      <c r="T135" s="4"/>
      <c r="U135" s="4"/>
      <c r="V135" s="3">
        <f t="shared" si="30"/>
        <v>-161908</v>
      </c>
      <c r="W135" s="4"/>
      <c r="X135" s="3">
        <f t="shared" si="35"/>
        <v>0</v>
      </c>
      <c r="Y135" s="4"/>
      <c r="Z135" s="13"/>
      <c r="AA135" s="32"/>
      <c r="AB135" s="4"/>
      <c r="AC135" s="4"/>
      <c r="AD135" s="4"/>
      <c r="AE135" s="4"/>
      <c r="AF135" s="4"/>
      <c r="AG135" s="4"/>
      <c r="AH135" s="4"/>
      <c r="AI135" s="4"/>
      <c r="AJ135" s="4"/>
      <c r="AK135" s="4"/>
      <c r="AL135" s="4"/>
      <c r="AM135" s="4"/>
      <c r="AN135" s="4"/>
      <c r="AO135" s="4"/>
      <c r="AP135" s="4"/>
      <c r="AQ135" s="4"/>
      <c r="AR135" s="229"/>
      <c r="AS135" s="229"/>
      <c r="AT135" s="229">
        <f t="shared" si="28"/>
        <v>0</v>
      </c>
      <c r="AU135" s="4"/>
      <c r="AV135" s="4"/>
    </row>
    <row r="136" spans="1:48" x14ac:dyDescent="0.25">
      <c r="A136" s="216"/>
      <c r="B136" s="32" t="s">
        <v>203</v>
      </c>
      <c r="C136" s="223"/>
      <c r="D136" s="22"/>
      <c r="E136" s="113">
        <v>4130</v>
      </c>
      <c r="F136" s="22"/>
      <c r="G136" s="4"/>
      <c r="H136" s="4" t="str">
        <f t="shared" si="37"/>
        <v>Lubricantes</v>
      </c>
      <c r="I136" s="3">
        <f t="shared" si="34"/>
        <v>4130</v>
      </c>
      <c r="J136" s="4"/>
      <c r="K136" s="4"/>
      <c r="L136" s="3"/>
      <c r="M136" s="3">
        <f t="shared" si="24"/>
        <v>4130</v>
      </c>
      <c r="N136" s="3">
        <f t="shared" si="27"/>
        <v>-4130</v>
      </c>
      <c r="O136" s="3"/>
      <c r="P136" s="3"/>
      <c r="Q136" s="4"/>
      <c r="R136" s="3">
        <f t="shared" si="36"/>
        <v>0</v>
      </c>
      <c r="S136" s="4"/>
      <c r="T136" s="4"/>
      <c r="U136" s="4"/>
      <c r="V136" s="3">
        <f t="shared" si="30"/>
        <v>-4130</v>
      </c>
      <c r="W136" s="4"/>
      <c r="X136" s="3">
        <f t="shared" si="35"/>
        <v>0</v>
      </c>
      <c r="Y136" s="4"/>
      <c r="Z136" s="13"/>
      <c r="AA136" s="32"/>
      <c r="AB136" s="4"/>
      <c r="AC136" s="4"/>
      <c r="AD136" s="4"/>
      <c r="AE136" s="4"/>
      <c r="AF136" s="4"/>
      <c r="AG136" s="4"/>
      <c r="AH136" s="4"/>
      <c r="AI136" s="4"/>
      <c r="AJ136" s="4"/>
      <c r="AK136" s="4"/>
      <c r="AL136" s="4"/>
      <c r="AM136" s="4"/>
      <c r="AN136" s="4"/>
      <c r="AO136" s="4"/>
      <c r="AP136" s="4"/>
      <c r="AQ136" s="4"/>
      <c r="AR136" s="229"/>
      <c r="AS136" s="229"/>
      <c r="AT136" s="229">
        <f t="shared" si="28"/>
        <v>0</v>
      </c>
      <c r="AU136" s="4"/>
      <c r="AV136" s="4"/>
    </row>
    <row r="137" spans="1:48" x14ac:dyDescent="0.25">
      <c r="A137" s="216"/>
      <c r="B137" s="32" t="s">
        <v>130</v>
      </c>
      <c r="C137" s="224"/>
      <c r="D137" s="22"/>
      <c r="E137" s="113">
        <v>10131</v>
      </c>
      <c r="F137" s="22"/>
      <c r="G137" s="4" t="s">
        <v>39</v>
      </c>
      <c r="H137" s="4" t="str">
        <f t="shared" si="37"/>
        <v>Productos químicos de laboratorio y de uso personal</v>
      </c>
      <c r="I137" s="3">
        <f t="shared" si="34"/>
        <v>10131</v>
      </c>
      <c r="J137" s="4"/>
      <c r="K137" s="4"/>
      <c r="L137" s="3"/>
      <c r="M137" s="3">
        <f t="shared" si="24"/>
        <v>10131</v>
      </c>
      <c r="N137" s="3">
        <f t="shared" si="27"/>
        <v>-10131</v>
      </c>
      <c r="O137" s="3"/>
      <c r="P137" s="3"/>
      <c r="Q137" s="4"/>
      <c r="R137" s="3">
        <f t="shared" si="36"/>
        <v>0</v>
      </c>
      <c r="S137" s="4"/>
      <c r="T137" s="4"/>
      <c r="U137" s="4"/>
      <c r="V137" s="3">
        <f t="shared" si="30"/>
        <v>-10131</v>
      </c>
      <c r="W137" s="4"/>
      <c r="X137" s="3">
        <f t="shared" si="35"/>
        <v>0</v>
      </c>
      <c r="Y137" s="4"/>
      <c r="Z137" s="13" t="b">
        <f>+AA137=B137</f>
        <v>1</v>
      </c>
      <c r="AA137" s="32" t="s">
        <v>130</v>
      </c>
      <c r="AB137" s="4"/>
      <c r="AC137" s="4"/>
      <c r="AD137" s="4"/>
      <c r="AE137" s="4"/>
      <c r="AF137" s="4"/>
      <c r="AG137" s="4"/>
      <c r="AH137" s="4"/>
      <c r="AI137" s="4"/>
      <c r="AJ137" s="4"/>
      <c r="AK137" s="4"/>
      <c r="AL137" s="4"/>
      <c r="AM137" s="4"/>
      <c r="AN137" s="4"/>
      <c r="AO137" s="4"/>
      <c r="AP137" s="4"/>
      <c r="AQ137" s="4"/>
      <c r="AR137" s="229"/>
      <c r="AS137" s="229"/>
      <c r="AT137" s="229">
        <f t="shared" si="28"/>
        <v>0</v>
      </c>
      <c r="AU137" s="4"/>
      <c r="AV137" s="4"/>
    </row>
    <row r="138" spans="1:48" x14ac:dyDescent="0.25">
      <c r="A138" s="216"/>
      <c r="B138" s="32" t="s">
        <v>131</v>
      </c>
      <c r="C138" s="223"/>
      <c r="D138" s="22"/>
      <c r="E138" s="113">
        <v>3022</v>
      </c>
      <c r="F138" s="22"/>
      <c r="G138" s="4" t="s">
        <v>39</v>
      </c>
      <c r="H138" s="4" t="str">
        <f t="shared" si="37"/>
        <v>Insecticidas, fumigantes y otros</v>
      </c>
      <c r="I138" s="3">
        <f t="shared" si="34"/>
        <v>3022</v>
      </c>
      <c r="J138" s="4"/>
      <c r="K138" s="4"/>
      <c r="L138" s="3"/>
      <c r="M138" s="3">
        <f t="shared" si="24"/>
        <v>3022</v>
      </c>
      <c r="N138" s="3">
        <f t="shared" si="27"/>
        <v>-3022</v>
      </c>
      <c r="O138" s="3"/>
      <c r="P138" s="3"/>
      <c r="Q138" s="4"/>
      <c r="R138" s="3">
        <f t="shared" si="36"/>
        <v>0</v>
      </c>
      <c r="S138" s="4"/>
      <c r="T138" s="4"/>
      <c r="U138" s="4"/>
      <c r="V138" s="3">
        <f t="shared" si="30"/>
        <v>-3022</v>
      </c>
      <c r="W138" s="4"/>
      <c r="X138" s="3">
        <f t="shared" si="35"/>
        <v>0</v>
      </c>
      <c r="Y138" s="4"/>
      <c r="Z138" s="13" t="b">
        <f>+AA138=B138</f>
        <v>1</v>
      </c>
      <c r="AA138" s="32" t="s">
        <v>131</v>
      </c>
      <c r="AB138" s="4"/>
      <c r="AC138" s="4"/>
      <c r="AD138" s="4"/>
      <c r="AE138" s="4"/>
      <c r="AF138" s="4"/>
      <c r="AG138" s="4"/>
      <c r="AH138" s="4"/>
      <c r="AI138" s="4"/>
      <c r="AJ138" s="4"/>
      <c r="AK138" s="4"/>
      <c r="AL138" s="4"/>
      <c r="AM138" s="4"/>
      <c r="AN138" s="4"/>
      <c r="AO138" s="4"/>
      <c r="AP138" s="4"/>
      <c r="AQ138" s="4"/>
      <c r="AR138" s="229"/>
      <c r="AS138" s="229"/>
      <c r="AT138" s="229">
        <f t="shared" si="28"/>
        <v>0</v>
      </c>
      <c r="AU138" s="4"/>
      <c r="AV138" s="4"/>
    </row>
    <row r="139" spans="1:48" x14ac:dyDescent="0.25">
      <c r="A139" s="216"/>
      <c r="B139" s="32" t="s">
        <v>132</v>
      </c>
      <c r="C139" s="223"/>
      <c r="D139" s="22"/>
      <c r="E139" s="113">
        <v>839023</v>
      </c>
      <c r="F139" s="22"/>
      <c r="G139" s="4" t="s">
        <v>39</v>
      </c>
      <c r="H139" s="4" t="str">
        <f t="shared" si="37"/>
        <v>Pinturas, lacas, barnices, diluyentes y absorbentes para pinturas</v>
      </c>
      <c r="I139" s="3">
        <f t="shared" si="34"/>
        <v>839023</v>
      </c>
      <c r="J139" s="4"/>
      <c r="K139" s="4"/>
      <c r="L139" s="3"/>
      <c r="M139" s="3">
        <f t="shared" si="24"/>
        <v>839023</v>
      </c>
      <c r="N139" s="3">
        <f t="shared" si="27"/>
        <v>-839023</v>
      </c>
      <c r="O139" s="3"/>
      <c r="P139" s="3"/>
      <c r="Q139" s="4"/>
      <c r="R139" s="3">
        <f t="shared" si="36"/>
        <v>0</v>
      </c>
      <c r="S139" s="4"/>
      <c r="T139" s="4"/>
      <c r="U139" s="4"/>
      <c r="V139" s="3">
        <f t="shared" si="30"/>
        <v>-839023</v>
      </c>
      <c r="W139" s="4"/>
      <c r="X139" s="3">
        <f t="shared" si="35"/>
        <v>0</v>
      </c>
      <c r="Y139" s="4"/>
      <c r="Z139" s="13" t="b">
        <f>+AA139=B139</f>
        <v>1</v>
      </c>
      <c r="AA139" s="32" t="s">
        <v>132</v>
      </c>
      <c r="AB139" s="4"/>
      <c r="AC139" s="4"/>
      <c r="AD139" s="4"/>
      <c r="AE139" s="4"/>
      <c r="AF139" s="4"/>
      <c r="AG139" s="4"/>
      <c r="AH139" s="4"/>
      <c r="AI139" s="4"/>
      <c r="AJ139" s="4"/>
      <c r="AK139" s="4"/>
      <c r="AL139" s="4"/>
      <c r="AM139" s="4"/>
      <c r="AN139" s="4"/>
      <c r="AO139" s="4"/>
      <c r="AP139" s="4"/>
      <c r="AQ139" s="4"/>
      <c r="AR139" s="229"/>
      <c r="AS139" s="229"/>
      <c r="AT139" s="229">
        <f t="shared" si="28"/>
        <v>0</v>
      </c>
      <c r="AU139" s="4"/>
      <c r="AV139" s="4"/>
    </row>
    <row r="140" spans="1:48" x14ac:dyDescent="0.25">
      <c r="A140" s="216"/>
      <c r="B140" s="32" t="s">
        <v>259</v>
      </c>
      <c r="C140" s="223"/>
      <c r="D140" s="22"/>
      <c r="E140" s="113">
        <v>129068</v>
      </c>
      <c r="F140" s="22"/>
      <c r="G140" s="4"/>
      <c r="H140" s="4" t="str">
        <f t="shared" si="37"/>
        <v>otros productos quimicos</v>
      </c>
      <c r="I140" s="3">
        <f t="shared" si="34"/>
        <v>129068</v>
      </c>
      <c r="J140" s="4"/>
      <c r="K140" s="4"/>
      <c r="L140" s="3"/>
      <c r="M140" s="3">
        <f t="shared" si="24"/>
        <v>129068</v>
      </c>
      <c r="N140" s="3">
        <f t="shared" si="27"/>
        <v>-129068</v>
      </c>
      <c r="O140" s="3"/>
      <c r="P140" s="3"/>
      <c r="Q140" s="4"/>
      <c r="R140" s="3">
        <f t="shared" si="36"/>
        <v>0</v>
      </c>
      <c r="S140" s="4"/>
      <c r="T140" s="4"/>
      <c r="U140" s="4"/>
      <c r="V140" s="3">
        <f t="shared" si="30"/>
        <v>-129068</v>
      </c>
      <c r="W140" s="4"/>
      <c r="X140" s="3">
        <f t="shared" si="35"/>
        <v>0</v>
      </c>
      <c r="Y140" s="4"/>
      <c r="Z140" s="13"/>
      <c r="AA140" s="32"/>
      <c r="AB140" s="4"/>
      <c r="AC140" s="4"/>
      <c r="AD140" s="4"/>
      <c r="AE140" s="4"/>
      <c r="AF140" s="4"/>
      <c r="AG140" s="4"/>
      <c r="AH140" s="4"/>
      <c r="AI140" s="4"/>
      <c r="AJ140" s="4"/>
      <c r="AK140" s="4"/>
      <c r="AL140" s="4"/>
      <c r="AM140" s="4"/>
      <c r="AN140" s="4"/>
      <c r="AO140" s="4"/>
      <c r="AP140" s="4"/>
      <c r="AQ140" s="4"/>
      <c r="AR140" s="229"/>
      <c r="AS140" s="229"/>
      <c r="AT140" s="229">
        <f t="shared" si="28"/>
        <v>0</v>
      </c>
      <c r="AU140" s="4"/>
      <c r="AV140" s="4"/>
    </row>
    <row r="141" spans="1:48" x14ac:dyDescent="0.25">
      <c r="A141" s="216"/>
      <c r="B141" s="126" t="s">
        <v>133</v>
      </c>
      <c r="C141" s="223">
        <f>+AT141</f>
        <v>3038530.69</v>
      </c>
      <c r="D141" s="26"/>
      <c r="E141" s="113">
        <v>0</v>
      </c>
      <c r="F141" s="26"/>
      <c r="G141" s="24"/>
      <c r="H141" s="24"/>
      <c r="I141" s="8">
        <f t="shared" si="34"/>
        <v>0</v>
      </c>
      <c r="J141" s="24"/>
      <c r="K141" s="24"/>
      <c r="L141" s="8"/>
      <c r="M141" s="8">
        <f t="shared" si="24"/>
        <v>0</v>
      </c>
      <c r="N141" s="8">
        <f t="shared" si="27"/>
        <v>0</v>
      </c>
      <c r="O141" s="8"/>
      <c r="P141" s="8"/>
      <c r="Q141" s="24"/>
      <c r="R141" s="8">
        <f t="shared" si="36"/>
        <v>0</v>
      </c>
      <c r="S141" s="24"/>
      <c r="T141" s="24"/>
      <c r="U141" s="24"/>
      <c r="V141" s="8">
        <f t="shared" si="30"/>
        <v>0</v>
      </c>
      <c r="W141" s="24"/>
      <c r="X141" s="8">
        <f t="shared" si="35"/>
        <v>0</v>
      </c>
      <c r="Y141" s="24"/>
      <c r="Z141" s="13" t="b">
        <f>+AA141=B141</f>
        <v>1</v>
      </c>
      <c r="AA141" s="31" t="s">
        <v>133</v>
      </c>
      <c r="AB141" s="24"/>
      <c r="AC141" s="24"/>
      <c r="AD141" s="24"/>
      <c r="AE141" s="24"/>
      <c r="AF141" s="24"/>
      <c r="AG141" s="24"/>
      <c r="AH141" s="24"/>
      <c r="AI141" s="24"/>
      <c r="AJ141" s="24"/>
      <c r="AK141" s="24"/>
      <c r="AL141" s="24"/>
      <c r="AM141" s="24"/>
      <c r="AN141" s="24"/>
      <c r="AO141" s="24"/>
      <c r="AP141" s="24"/>
      <c r="AQ141" s="24"/>
      <c r="AR141" s="230">
        <v>844852.41</v>
      </c>
      <c r="AS141" s="230">
        <v>2193678.2799999998</v>
      </c>
      <c r="AT141" s="229">
        <f t="shared" si="28"/>
        <v>3038530.69</v>
      </c>
      <c r="AU141" s="24"/>
      <c r="AV141" s="24"/>
    </row>
    <row r="142" spans="1:48" x14ac:dyDescent="0.25">
      <c r="A142" s="216"/>
      <c r="B142" s="32" t="s">
        <v>134</v>
      </c>
      <c r="C142" s="223"/>
      <c r="D142" s="22"/>
      <c r="E142" s="113">
        <v>330396</v>
      </c>
      <c r="F142" s="22"/>
      <c r="G142" s="4" t="s">
        <v>39</v>
      </c>
      <c r="H142" s="4" t="str">
        <f t="shared" ref="H142:H153" si="38">+B142</f>
        <v>Material para limpieza</v>
      </c>
      <c r="I142" s="3">
        <f t="shared" si="34"/>
        <v>330396</v>
      </c>
      <c r="J142" s="4"/>
      <c r="K142" s="4"/>
      <c r="L142" s="3"/>
      <c r="M142" s="3">
        <f t="shared" si="24"/>
        <v>330396</v>
      </c>
      <c r="N142" s="3">
        <f t="shared" si="27"/>
        <v>-330396</v>
      </c>
      <c r="O142" s="3"/>
      <c r="P142" s="3"/>
      <c r="Q142" s="4"/>
      <c r="R142" s="3">
        <f t="shared" si="36"/>
        <v>0</v>
      </c>
      <c r="S142" s="4"/>
      <c r="T142" s="4"/>
      <c r="U142" s="4"/>
      <c r="V142" s="3">
        <f t="shared" si="30"/>
        <v>-330396</v>
      </c>
      <c r="W142" s="4"/>
      <c r="X142" s="3">
        <f t="shared" si="35"/>
        <v>0</v>
      </c>
      <c r="Y142" s="4"/>
      <c r="Z142" s="13" t="b">
        <f>+AA142=B142</f>
        <v>1</v>
      </c>
      <c r="AA142" s="32" t="s">
        <v>134</v>
      </c>
      <c r="AB142" s="4"/>
      <c r="AC142" s="4"/>
      <c r="AD142" s="4"/>
      <c r="AE142" s="4"/>
      <c r="AF142" s="4"/>
      <c r="AG142" s="4"/>
      <c r="AH142" s="4"/>
      <c r="AI142" s="4"/>
      <c r="AJ142" s="4"/>
      <c r="AK142" s="4"/>
      <c r="AL142" s="4"/>
      <c r="AM142" s="4"/>
      <c r="AN142" s="4"/>
      <c r="AO142" s="4"/>
      <c r="AP142" s="4"/>
      <c r="AQ142" s="4"/>
      <c r="AR142" s="229"/>
      <c r="AS142" s="229"/>
      <c r="AT142" s="229">
        <f t="shared" si="28"/>
        <v>0</v>
      </c>
      <c r="AU142" s="4"/>
      <c r="AV142" s="4"/>
    </row>
    <row r="143" spans="1:48" x14ac:dyDescent="0.25">
      <c r="A143" s="216"/>
      <c r="B143" s="32" t="s">
        <v>135</v>
      </c>
      <c r="C143" s="223"/>
      <c r="D143" s="22"/>
      <c r="E143" s="113">
        <v>409369</v>
      </c>
      <c r="F143" s="22"/>
      <c r="G143" s="4" t="s">
        <v>39</v>
      </c>
      <c r="H143" s="4" t="str">
        <f t="shared" si="38"/>
        <v>Útiles de escritorio, oficina e informática </v>
      </c>
      <c r="I143" s="3">
        <f t="shared" si="34"/>
        <v>409369</v>
      </c>
      <c r="J143" s="4"/>
      <c r="K143" s="4"/>
      <c r="L143" s="3"/>
      <c r="M143" s="3">
        <f t="shared" si="24"/>
        <v>409369</v>
      </c>
      <c r="N143" s="3">
        <f t="shared" si="27"/>
        <v>-409369</v>
      </c>
      <c r="O143" s="3"/>
      <c r="P143" s="3"/>
      <c r="Q143" s="4"/>
      <c r="R143" s="3">
        <f t="shared" si="36"/>
        <v>0</v>
      </c>
      <c r="S143" s="4"/>
      <c r="T143" s="4"/>
      <c r="U143" s="4"/>
      <c r="V143" s="3">
        <f t="shared" si="30"/>
        <v>-409369</v>
      </c>
      <c r="W143" s="4"/>
      <c r="X143" s="3">
        <f t="shared" si="35"/>
        <v>0</v>
      </c>
      <c r="Y143" s="4"/>
      <c r="Z143" s="13" t="b">
        <f>+AA143=B143</f>
        <v>1</v>
      </c>
      <c r="AA143" s="32" t="s">
        <v>135</v>
      </c>
      <c r="AB143" s="4"/>
      <c r="AC143" s="4"/>
      <c r="AD143" s="4"/>
      <c r="AE143" s="4"/>
      <c r="AF143" s="4"/>
      <c r="AG143" s="4"/>
      <c r="AH143" s="4"/>
      <c r="AI143" s="4"/>
      <c r="AJ143" s="4"/>
      <c r="AK143" s="4"/>
      <c r="AL143" s="4"/>
      <c r="AM143" s="4"/>
      <c r="AN143" s="4"/>
      <c r="AO143" s="4"/>
      <c r="AP143" s="4"/>
      <c r="AQ143" s="4"/>
      <c r="AR143" s="229"/>
      <c r="AS143" s="229"/>
      <c r="AT143" s="229">
        <f t="shared" si="28"/>
        <v>0</v>
      </c>
      <c r="AU143" s="4"/>
      <c r="AV143" s="4"/>
    </row>
    <row r="144" spans="1:48" x14ac:dyDescent="0.25">
      <c r="A144" s="216"/>
      <c r="B144" s="32" t="s">
        <v>136</v>
      </c>
      <c r="C144" s="223"/>
      <c r="D144" s="22"/>
      <c r="E144" s="113">
        <v>190353</v>
      </c>
      <c r="F144" s="22"/>
      <c r="G144" s="4" t="s">
        <v>39</v>
      </c>
      <c r="H144" s="4" t="str">
        <f t="shared" si="38"/>
        <v>Útiles menores médico quirurgicos</v>
      </c>
      <c r="I144" s="3">
        <f t="shared" si="34"/>
        <v>190353</v>
      </c>
      <c r="J144" s="4"/>
      <c r="K144" s="4"/>
      <c r="L144" s="3"/>
      <c r="M144" s="3">
        <f t="shared" si="24"/>
        <v>190353</v>
      </c>
      <c r="N144" s="3">
        <f t="shared" si="27"/>
        <v>-190353</v>
      </c>
      <c r="O144" s="3"/>
      <c r="P144" s="3"/>
      <c r="Q144" s="4"/>
      <c r="R144" s="3">
        <f t="shared" si="36"/>
        <v>0</v>
      </c>
      <c r="S144" s="4"/>
      <c r="T144" s="4"/>
      <c r="U144" s="4"/>
      <c r="V144" s="3">
        <f t="shared" si="30"/>
        <v>-190353</v>
      </c>
      <c r="W144" s="4"/>
      <c r="X144" s="3">
        <f t="shared" si="35"/>
        <v>0</v>
      </c>
      <c r="Y144" s="4"/>
      <c r="Z144" s="13" t="b">
        <f>+AA144=B144</f>
        <v>1</v>
      </c>
      <c r="AA144" s="32" t="s">
        <v>136</v>
      </c>
      <c r="AB144" s="4"/>
      <c r="AC144" s="4"/>
      <c r="AD144" s="4"/>
      <c r="AE144" s="4"/>
      <c r="AF144" s="4"/>
      <c r="AG144" s="4"/>
      <c r="AH144" s="4"/>
      <c r="AI144" s="4"/>
      <c r="AJ144" s="4"/>
      <c r="AK144" s="4"/>
      <c r="AL144" s="4"/>
      <c r="AM144" s="4"/>
      <c r="AN144" s="4"/>
      <c r="AO144" s="4"/>
      <c r="AP144" s="4"/>
      <c r="AQ144" s="4"/>
      <c r="AR144" s="229"/>
      <c r="AS144" s="229"/>
      <c r="AT144" s="229">
        <f t="shared" si="28"/>
        <v>0</v>
      </c>
      <c r="AU144" s="4"/>
      <c r="AV144" s="4"/>
    </row>
    <row r="145" spans="1:48" x14ac:dyDescent="0.25">
      <c r="A145" s="216"/>
      <c r="B145" s="32" t="s">
        <v>257</v>
      </c>
      <c r="C145" s="223"/>
      <c r="D145" s="22"/>
      <c r="E145" s="113">
        <v>15299</v>
      </c>
      <c r="F145" s="22"/>
      <c r="G145" s="4"/>
      <c r="H145" s="4" t="str">
        <f t="shared" si="38"/>
        <v>utiles de cocina y comedor</v>
      </c>
      <c r="I145" s="3">
        <f t="shared" si="34"/>
        <v>15299</v>
      </c>
      <c r="J145" s="4"/>
      <c r="K145" s="4"/>
      <c r="L145" s="3"/>
      <c r="M145" s="3">
        <f t="shared" si="24"/>
        <v>15299</v>
      </c>
      <c r="N145" s="3">
        <f t="shared" si="27"/>
        <v>-15299</v>
      </c>
      <c r="O145" s="3"/>
      <c r="P145" s="3"/>
      <c r="Q145" s="4"/>
      <c r="R145" s="3">
        <f t="shared" si="36"/>
        <v>0</v>
      </c>
      <c r="S145" s="4"/>
      <c r="T145" s="4"/>
      <c r="U145" s="4"/>
      <c r="V145" s="3">
        <f t="shared" si="30"/>
        <v>-15299</v>
      </c>
      <c r="W145" s="4"/>
      <c r="X145" s="3">
        <f t="shared" si="35"/>
        <v>0</v>
      </c>
      <c r="Y145" s="4"/>
      <c r="Z145" s="13"/>
      <c r="AA145" s="32"/>
      <c r="AB145" s="4"/>
      <c r="AC145" s="4"/>
      <c r="AD145" s="4"/>
      <c r="AE145" s="4"/>
      <c r="AF145" s="4"/>
      <c r="AG145" s="4"/>
      <c r="AH145" s="4"/>
      <c r="AI145" s="4"/>
      <c r="AJ145" s="4"/>
      <c r="AK145" s="4"/>
      <c r="AL145" s="4"/>
      <c r="AM145" s="4"/>
      <c r="AN145" s="4"/>
      <c r="AO145" s="4"/>
      <c r="AP145" s="4"/>
      <c r="AQ145" s="4"/>
      <c r="AR145" s="229"/>
      <c r="AS145" s="229"/>
      <c r="AT145" s="229">
        <f t="shared" si="28"/>
        <v>0</v>
      </c>
      <c r="AU145" s="4"/>
      <c r="AV145" s="4"/>
    </row>
    <row r="146" spans="1:48" x14ac:dyDescent="0.25">
      <c r="A146" s="216"/>
      <c r="B146" s="32" t="s">
        <v>137</v>
      </c>
      <c r="C146" s="224"/>
      <c r="D146" s="22"/>
      <c r="E146" s="113">
        <v>1578562</v>
      </c>
      <c r="F146" s="22"/>
      <c r="G146" s="4" t="s">
        <v>39</v>
      </c>
      <c r="H146" s="4" t="str">
        <f t="shared" si="38"/>
        <v>Productos eléctricos y afines</v>
      </c>
      <c r="I146" s="3">
        <f t="shared" si="34"/>
        <v>1578562</v>
      </c>
      <c r="J146" s="4"/>
      <c r="K146" s="4"/>
      <c r="L146" s="3"/>
      <c r="M146" s="3">
        <f t="shared" si="24"/>
        <v>1578562</v>
      </c>
      <c r="N146" s="3">
        <f t="shared" si="27"/>
        <v>-1578562</v>
      </c>
      <c r="O146" s="3"/>
      <c r="P146" s="3"/>
      <c r="Q146" s="4"/>
      <c r="R146" s="3">
        <f t="shared" si="36"/>
        <v>0</v>
      </c>
      <c r="S146" s="4"/>
      <c r="T146" s="4"/>
      <c r="U146" s="4"/>
      <c r="V146" s="3">
        <f t="shared" si="30"/>
        <v>-1578562</v>
      </c>
      <c r="W146" s="4"/>
      <c r="X146" s="3">
        <f t="shared" si="35"/>
        <v>0</v>
      </c>
      <c r="Y146" s="4"/>
      <c r="Z146" s="13" t="b">
        <f>+AA146=B146</f>
        <v>1</v>
      </c>
      <c r="AA146" s="32" t="s">
        <v>137</v>
      </c>
      <c r="AB146" s="4"/>
      <c r="AC146" s="4"/>
      <c r="AD146" s="4"/>
      <c r="AE146" s="4"/>
      <c r="AF146" s="4"/>
      <c r="AG146" s="4"/>
      <c r="AH146" s="4"/>
      <c r="AI146" s="4"/>
      <c r="AJ146" s="4"/>
      <c r="AK146" s="4"/>
      <c r="AL146" s="4"/>
      <c r="AM146" s="4"/>
      <c r="AN146" s="4"/>
      <c r="AO146" s="4"/>
      <c r="AP146" s="4"/>
      <c r="AQ146" s="4"/>
      <c r="AR146" s="229"/>
      <c r="AS146" s="229"/>
      <c r="AT146" s="229">
        <f t="shared" si="28"/>
        <v>0</v>
      </c>
      <c r="AU146" s="4"/>
      <c r="AV146" s="4"/>
    </row>
    <row r="147" spans="1:48" x14ac:dyDescent="0.25">
      <c r="A147" s="216"/>
      <c r="B147" s="32" t="s">
        <v>138</v>
      </c>
      <c r="C147" s="223"/>
      <c r="D147" s="22"/>
      <c r="E147" s="113">
        <v>177121</v>
      </c>
      <c r="F147" s="22"/>
      <c r="G147" s="4" t="s">
        <v>39</v>
      </c>
      <c r="H147" s="4" t="str">
        <f t="shared" si="38"/>
        <v xml:space="preserve">Productos y utiles veterinarios </v>
      </c>
      <c r="I147" s="3">
        <f t="shared" si="34"/>
        <v>177121</v>
      </c>
      <c r="J147" s="4"/>
      <c r="K147" s="4"/>
      <c r="L147" s="3"/>
      <c r="M147" s="3">
        <f t="shared" si="24"/>
        <v>177121</v>
      </c>
      <c r="N147" s="3">
        <f t="shared" si="27"/>
        <v>-177121</v>
      </c>
      <c r="O147" s="3"/>
      <c r="P147" s="3"/>
      <c r="Q147" s="4"/>
      <c r="R147" s="3">
        <f t="shared" ref="R147" si="39">SUM(M147:Q147)</f>
        <v>0</v>
      </c>
      <c r="S147" s="4"/>
      <c r="T147" s="4"/>
      <c r="U147" s="4"/>
      <c r="V147" s="3">
        <f t="shared" si="30"/>
        <v>-177121</v>
      </c>
      <c r="W147" s="4"/>
      <c r="X147" s="3">
        <f t="shared" si="35"/>
        <v>0</v>
      </c>
      <c r="Y147" s="4"/>
      <c r="Z147" s="13" t="b">
        <f>+AA147=B147</f>
        <v>1</v>
      </c>
      <c r="AA147" s="32" t="s">
        <v>138</v>
      </c>
      <c r="AB147" s="4"/>
      <c r="AC147" s="4"/>
      <c r="AD147" s="4"/>
      <c r="AE147" s="4"/>
      <c r="AF147" s="4"/>
      <c r="AG147" s="4"/>
      <c r="AH147" s="4"/>
      <c r="AI147" s="4"/>
      <c r="AJ147" s="4"/>
      <c r="AK147" s="4"/>
      <c r="AL147" s="4"/>
      <c r="AM147" s="4"/>
      <c r="AN147" s="4"/>
      <c r="AO147" s="4"/>
      <c r="AP147" s="4"/>
      <c r="AQ147" s="4"/>
      <c r="AR147" s="229"/>
      <c r="AS147" s="229"/>
      <c r="AT147" s="229">
        <f t="shared" si="28"/>
        <v>0</v>
      </c>
      <c r="AU147" s="4"/>
      <c r="AV147" s="4"/>
    </row>
    <row r="148" spans="1:48" x14ac:dyDescent="0.25">
      <c r="A148" s="216"/>
      <c r="B148" s="32" t="s">
        <v>139</v>
      </c>
      <c r="C148" s="223"/>
      <c r="D148" s="22"/>
      <c r="E148" s="113">
        <v>354527</v>
      </c>
      <c r="F148" s="22"/>
      <c r="G148" s="4" t="s">
        <v>39</v>
      </c>
      <c r="H148" s="4" t="str">
        <f t="shared" si="38"/>
        <v>Otros repuestos y accesorios menores</v>
      </c>
      <c r="I148" s="3">
        <f t="shared" si="34"/>
        <v>354527</v>
      </c>
      <c r="J148" s="4"/>
      <c r="K148" s="4"/>
      <c r="L148" s="3"/>
      <c r="M148" s="3">
        <f t="shared" si="24"/>
        <v>354527</v>
      </c>
      <c r="N148" s="3">
        <f t="shared" si="27"/>
        <v>-354527</v>
      </c>
      <c r="O148" s="3"/>
      <c r="P148" s="3"/>
      <c r="Q148" s="4"/>
      <c r="R148" s="3">
        <f t="shared" si="36"/>
        <v>0</v>
      </c>
      <c r="S148" s="4"/>
      <c r="T148" s="4"/>
      <c r="U148" s="4"/>
      <c r="V148" s="3">
        <f t="shared" si="30"/>
        <v>-354527</v>
      </c>
      <c r="W148" s="4"/>
      <c r="X148" s="3">
        <f t="shared" si="35"/>
        <v>0</v>
      </c>
      <c r="Y148" s="4"/>
      <c r="Z148" s="13" t="b">
        <f>+AA148=B148</f>
        <v>1</v>
      </c>
      <c r="AA148" s="32" t="s">
        <v>139</v>
      </c>
      <c r="AB148" s="4"/>
      <c r="AC148" s="4"/>
      <c r="AD148" s="4"/>
      <c r="AE148" s="4"/>
      <c r="AF148" s="4"/>
      <c r="AG148" s="4"/>
      <c r="AH148" s="4"/>
      <c r="AI148" s="4"/>
      <c r="AJ148" s="4"/>
      <c r="AK148" s="4"/>
      <c r="AL148" s="4"/>
      <c r="AM148" s="4"/>
      <c r="AN148" s="4"/>
      <c r="AO148" s="4"/>
      <c r="AP148" s="4"/>
      <c r="AQ148" s="4"/>
      <c r="AR148" s="229"/>
      <c r="AS148" s="229"/>
      <c r="AT148" s="229">
        <f t="shared" si="28"/>
        <v>0</v>
      </c>
      <c r="AU148" s="4"/>
      <c r="AV148" s="4"/>
    </row>
    <row r="149" spans="1:48" x14ac:dyDescent="0.25">
      <c r="A149" s="216"/>
      <c r="B149" s="32" t="s">
        <v>140</v>
      </c>
      <c r="C149" s="223"/>
      <c r="D149" s="22"/>
      <c r="E149" s="113">
        <v>362275</v>
      </c>
      <c r="F149" s="22"/>
      <c r="G149" s="4" t="s">
        <v>39</v>
      </c>
      <c r="H149" s="4" t="str">
        <f t="shared" si="38"/>
        <v>Productos y útiles varios</v>
      </c>
      <c r="I149" s="3">
        <f t="shared" si="34"/>
        <v>362275</v>
      </c>
      <c r="J149" s="4"/>
      <c r="K149" s="4"/>
      <c r="L149" s="3"/>
      <c r="M149" s="3">
        <f t="shared" si="24"/>
        <v>362275</v>
      </c>
      <c r="N149" s="3">
        <f t="shared" si="27"/>
        <v>-362275</v>
      </c>
      <c r="O149" s="3"/>
      <c r="P149" s="3"/>
      <c r="Q149" s="4"/>
      <c r="R149" s="3">
        <f t="shared" si="36"/>
        <v>0</v>
      </c>
      <c r="S149" s="4"/>
      <c r="T149" s="3"/>
      <c r="U149" s="3"/>
      <c r="V149" s="3">
        <f t="shared" si="30"/>
        <v>-362275</v>
      </c>
      <c r="W149" s="4"/>
      <c r="X149" s="3">
        <f t="shared" si="35"/>
        <v>0</v>
      </c>
      <c r="Y149" s="4"/>
      <c r="Z149" s="13" t="b">
        <f>+AA149=B149</f>
        <v>0</v>
      </c>
      <c r="AA149" s="32" t="s">
        <v>141</v>
      </c>
      <c r="AB149" s="4"/>
      <c r="AC149" s="4"/>
      <c r="AD149" s="4"/>
      <c r="AE149" s="4"/>
      <c r="AF149" s="4"/>
      <c r="AG149" s="4"/>
      <c r="AH149" s="4"/>
      <c r="AI149" s="4"/>
      <c r="AJ149" s="4"/>
      <c r="AK149" s="4"/>
      <c r="AL149" s="4"/>
      <c r="AM149" s="4"/>
      <c r="AN149" s="4"/>
      <c r="AO149" s="4"/>
      <c r="AP149" s="4"/>
      <c r="AQ149" s="4"/>
      <c r="AR149" s="229"/>
      <c r="AS149" s="229"/>
      <c r="AT149" s="229">
        <f t="shared" si="28"/>
        <v>0</v>
      </c>
      <c r="AU149" s="4"/>
      <c r="AV149" s="4"/>
    </row>
    <row r="150" spans="1:48" x14ac:dyDescent="0.25">
      <c r="A150" s="216"/>
      <c r="B150" s="32" t="s">
        <v>260</v>
      </c>
      <c r="C150" s="223"/>
      <c r="D150" s="22"/>
      <c r="E150" s="113">
        <v>165737</v>
      </c>
      <c r="F150" s="22"/>
      <c r="G150" s="4"/>
      <c r="H150" s="4" t="str">
        <f t="shared" si="38"/>
        <v>productos y utiles de defensa y seguridad</v>
      </c>
      <c r="I150" s="3">
        <f t="shared" si="34"/>
        <v>165737</v>
      </c>
      <c r="J150" s="4"/>
      <c r="K150" s="4"/>
      <c r="L150" s="3"/>
      <c r="M150" s="3">
        <f t="shared" si="24"/>
        <v>165737</v>
      </c>
      <c r="N150" s="3">
        <f t="shared" si="27"/>
        <v>-165737</v>
      </c>
      <c r="O150" s="3"/>
      <c r="P150" s="3"/>
      <c r="Q150" s="4"/>
      <c r="R150" s="3">
        <f t="shared" si="36"/>
        <v>0</v>
      </c>
      <c r="S150" s="4"/>
      <c r="T150" s="3"/>
      <c r="U150" s="3"/>
      <c r="V150" s="3">
        <f t="shared" si="30"/>
        <v>-165737</v>
      </c>
      <c r="W150" s="4"/>
      <c r="X150" s="3">
        <f t="shared" si="35"/>
        <v>0</v>
      </c>
      <c r="Y150" s="4"/>
      <c r="Z150" s="13"/>
      <c r="AA150" s="32"/>
      <c r="AB150" s="4"/>
      <c r="AC150" s="4"/>
      <c r="AD150" s="4"/>
      <c r="AE150" s="4"/>
      <c r="AF150" s="4"/>
      <c r="AG150" s="4"/>
      <c r="AH150" s="4"/>
      <c r="AI150" s="4"/>
      <c r="AJ150" s="4"/>
      <c r="AK150" s="4"/>
      <c r="AL150" s="4"/>
      <c r="AM150" s="4"/>
      <c r="AN150" s="4"/>
      <c r="AO150" s="4"/>
      <c r="AP150" s="4"/>
      <c r="AQ150" s="4"/>
      <c r="AR150" s="229"/>
      <c r="AS150" s="229"/>
      <c r="AT150" s="229">
        <f t="shared" si="28"/>
        <v>0</v>
      </c>
      <c r="AU150" s="4"/>
      <c r="AV150" s="4"/>
    </row>
    <row r="151" spans="1:48" x14ac:dyDescent="0.25">
      <c r="A151" s="216"/>
      <c r="B151" s="32" t="s">
        <v>142</v>
      </c>
      <c r="C151" s="223"/>
      <c r="D151" s="22"/>
      <c r="E151" s="79">
        <v>0</v>
      </c>
      <c r="F151" s="22"/>
      <c r="G151" s="4" t="s">
        <v>39</v>
      </c>
      <c r="H151" s="4" t="str">
        <f t="shared" si="38"/>
        <v>Bonos para útiles diversos</v>
      </c>
      <c r="I151" s="3">
        <f t="shared" si="34"/>
        <v>0</v>
      </c>
      <c r="J151" s="4"/>
      <c r="K151" s="4"/>
      <c r="L151" s="3"/>
      <c r="M151" s="3">
        <f t="shared" si="24"/>
        <v>0</v>
      </c>
      <c r="N151" s="3">
        <f t="shared" si="27"/>
        <v>0</v>
      </c>
      <c r="O151" s="3"/>
      <c r="P151" s="3"/>
      <c r="Q151" s="4"/>
      <c r="R151" s="3">
        <f t="shared" si="36"/>
        <v>0</v>
      </c>
      <c r="S151" s="4"/>
      <c r="T151" s="3">
        <f>+N151</f>
        <v>0</v>
      </c>
      <c r="U151" s="3"/>
      <c r="V151" s="4"/>
      <c r="W151" s="4"/>
      <c r="X151" s="3">
        <f t="shared" si="35"/>
        <v>0</v>
      </c>
      <c r="Y151" s="4"/>
      <c r="Z151" s="13" t="b">
        <f>+AA151=B151</f>
        <v>1</v>
      </c>
      <c r="AA151" s="32" t="s">
        <v>142</v>
      </c>
      <c r="AB151" s="4"/>
      <c r="AC151" s="4"/>
      <c r="AD151" s="4"/>
      <c r="AE151" s="4"/>
      <c r="AF151" s="4"/>
      <c r="AG151" s="4"/>
      <c r="AH151" s="4"/>
      <c r="AI151" s="4"/>
      <c r="AJ151" s="4"/>
      <c r="AK151" s="4"/>
      <c r="AL151" s="4"/>
      <c r="AM151" s="4"/>
      <c r="AN151" s="4"/>
      <c r="AO151" s="4"/>
      <c r="AP151" s="4"/>
      <c r="AQ151" s="4"/>
      <c r="AR151" s="229"/>
      <c r="AS151" s="229"/>
      <c r="AT151" s="229">
        <f t="shared" si="28"/>
        <v>0</v>
      </c>
      <c r="AU151" s="4"/>
      <c r="AV151" s="4"/>
    </row>
    <row r="152" spans="1:48" x14ac:dyDescent="0.25">
      <c r="A152" s="212"/>
      <c r="B152" s="84" t="s">
        <v>213</v>
      </c>
      <c r="C152" s="223"/>
      <c r="D152" s="26"/>
      <c r="E152" s="113">
        <v>149647</v>
      </c>
      <c r="F152" s="26"/>
      <c r="G152" s="24"/>
      <c r="H152" s="24" t="str">
        <f t="shared" si="38"/>
        <v>Otros Productos</v>
      </c>
      <c r="I152" s="8">
        <f t="shared" si="34"/>
        <v>149647</v>
      </c>
      <c r="J152" s="24"/>
      <c r="K152" s="24"/>
      <c r="L152" s="8"/>
      <c r="M152" s="8">
        <f t="shared" si="24"/>
        <v>149647</v>
      </c>
      <c r="N152" s="8">
        <f t="shared" si="27"/>
        <v>-149647</v>
      </c>
      <c r="O152" s="8"/>
      <c r="P152" s="8"/>
      <c r="Q152" s="24"/>
      <c r="R152" s="8">
        <f t="shared" si="36"/>
        <v>0</v>
      </c>
      <c r="S152" s="24"/>
      <c r="T152" s="24"/>
      <c r="U152" s="24"/>
      <c r="V152" s="24"/>
      <c r="W152" s="24"/>
      <c r="X152" s="8">
        <f t="shared" si="35"/>
        <v>149647</v>
      </c>
      <c r="Y152" s="24"/>
      <c r="Z152" s="13" t="b">
        <f>+AA152=B152</f>
        <v>0</v>
      </c>
      <c r="AA152" s="34"/>
      <c r="AB152" s="24"/>
      <c r="AC152" s="24"/>
      <c r="AD152" s="24"/>
      <c r="AE152" s="24"/>
      <c r="AF152" s="24"/>
      <c r="AG152" s="24"/>
      <c r="AH152" s="24"/>
      <c r="AI152" s="24"/>
      <c r="AJ152" s="24"/>
      <c r="AK152" s="24"/>
      <c r="AL152" s="24"/>
      <c r="AM152" s="24"/>
      <c r="AN152" s="24"/>
      <c r="AO152" s="24"/>
      <c r="AP152" s="24"/>
      <c r="AQ152" s="24"/>
      <c r="AR152" s="230"/>
      <c r="AS152" s="230"/>
      <c r="AT152" s="229">
        <f t="shared" si="28"/>
        <v>0</v>
      </c>
      <c r="AU152" s="24"/>
      <c r="AV152" s="24"/>
    </row>
    <row r="153" spans="1:48" x14ac:dyDescent="0.25">
      <c r="A153" s="35"/>
      <c r="B153" s="32" t="s">
        <v>143</v>
      </c>
      <c r="C153" s="223"/>
      <c r="D153" s="22"/>
      <c r="E153" s="79">
        <v>0</v>
      </c>
      <c r="F153" s="22"/>
      <c r="G153" s="4" t="s">
        <v>39</v>
      </c>
      <c r="H153" s="4" t="str">
        <f t="shared" si="38"/>
        <v>Útiles de cocina y comedor</v>
      </c>
      <c r="I153" s="3">
        <f t="shared" si="34"/>
        <v>0</v>
      </c>
      <c r="J153" s="4"/>
      <c r="K153" s="4"/>
      <c r="L153" s="3"/>
      <c r="M153" s="3">
        <f t="shared" si="24"/>
        <v>0</v>
      </c>
      <c r="N153" s="3">
        <f t="shared" si="27"/>
        <v>0</v>
      </c>
      <c r="O153" s="3"/>
      <c r="P153" s="3"/>
      <c r="Q153" s="4"/>
      <c r="R153" s="3">
        <f t="shared" si="36"/>
        <v>0</v>
      </c>
      <c r="S153" s="4"/>
      <c r="T153" s="4"/>
      <c r="U153" s="4"/>
      <c r="V153" s="3">
        <f>+N153</f>
        <v>0</v>
      </c>
      <c r="W153" s="4"/>
      <c r="X153" s="3">
        <f t="shared" si="35"/>
        <v>0</v>
      </c>
      <c r="Y153" s="4"/>
      <c r="Z153" s="13" t="b">
        <f>+AA153=B153</f>
        <v>1</v>
      </c>
      <c r="AA153" s="32" t="s">
        <v>143</v>
      </c>
      <c r="AB153" s="4"/>
      <c r="AC153" s="4"/>
      <c r="AD153" s="4"/>
      <c r="AE153" s="4"/>
      <c r="AF153" s="4"/>
      <c r="AG153" s="4"/>
      <c r="AH153" s="4"/>
      <c r="AI153" s="4"/>
      <c r="AJ153" s="4"/>
      <c r="AK153" s="4"/>
      <c r="AL153" s="4"/>
      <c r="AM153" s="4"/>
      <c r="AN153" s="4"/>
      <c r="AO153" s="4"/>
      <c r="AP153" s="4"/>
      <c r="AQ153" s="4"/>
      <c r="AR153" s="229"/>
      <c r="AS153" s="229"/>
      <c r="AT153" s="229">
        <f t="shared" si="28"/>
        <v>0</v>
      </c>
      <c r="AU153" s="4"/>
      <c r="AV153" s="4"/>
    </row>
    <row r="154" spans="1:48" x14ac:dyDescent="0.25">
      <c r="A154" s="35"/>
      <c r="B154" s="32"/>
      <c r="C154" s="223"/>
      <c r="D154" s="26"/>
      <c r="E154" s="209"/>
      <c r="F154" s="26"/>
      <c r="G154" s="24"/>
      <c r="H154" s="24" t="str">
        <f>+B26</f>
        <v>Obras en proceso</v>
      </c>
      <c r="I154" s="8">
        <f>+E25</f>
        <v>-335390</v>
      </c>
      <c r="J154" s="24"/>
      <c r="K154" s="24"/>
      <c r="L154" s="8"/>
      <c r="M154" s="8">
        <f t="shared" si="24"/>
        <v>-335390</v>
      </c>
      <c r="N154" s="8">
        <f t="shared" si="27"/>
        <v>335390</v>
      </c>
      <c r="O154" s="8"/>
      <c r="P154" s="8"/>
      <c r="Q154" s="24"/>
      <c r="R154" s="8">
        <f t="shared" si="36"/>
        <v>0</v>
      </c>
      <c r="S154" s="24"/>
      <c r="T154" s="24"/>
      <c r="U154" s="24"/>
      <c r="V154" s="8"/>
      <c r="W154" s="24"/>
      <c r="X154" s="8"/>
      <c r="Y154" s="24"/>
      <c r="Z154" s="32"/>
      <c r="AA154" s="32"/>
      <c r="AB154" s="24"/>
      <c r="AC154" s="24"/>
      <c r="AD154" s="24"/>
      <c r="AE154" s="24"/>
      <c r="AF154" s="24"/>
      <c r="AG154" s="24"/>
      <c r="AH154" s="24"/>
      <c r="AI154" s="24"/>
      <c r="AJ154" s="24"/>
      <c r="AK154" s="24"/>
      <c r="AL154" s="24"/>
      <c r="AM154" s="24"/>
      <c r="AN154" s="24"/>
      <c r="AO154" s="24"/>
      <c r="AP154" s="24"/>
      <c r="AQ154" s="24"/>
      <c r="AR154" s="230"/>
      <c r="AS154" s="230"/>
      <c r="AT154" s="229">
        <f t="shared" si="28"/>
        <v>0</v>
      </c>
      <c r="AU154" s="24"/>
      <c r="AV154" s="24"/>
    </row>
    <row r="155" spans="1:48" x14ac:dyDescent="0.25">
      <c r="A155" s="212"/>
      <c r="B155" s="126" t="s">
        <v>144</v>
      </c>
      <c r="C155" s="224"/>
      <c r="D155" s="26"/>
      <c r="E155" s="113"/>
      <c r="F155" s="26"/>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30"/>
      <c r="AS155" s="230"/>
      <c r="AT155" s="229">
        <f t="shared" si="28"/>
        <v>0</v>
      </c>
      <c r="AU155" s="24"/>
      <c r="AV155" s="24"/>
    </row>
    <row r="156" spans="1:48" x14ac:dyDescent="0.25">
      <c r="A156" s="36"/>
      <c r="B156" s="4" t="s">
        <v>145</v>
      </c>
      <c r="C156" s="223">
        <f>+AT156</f>
        <v>75000</v>
      </c>
      <c r="D156" s="22"/>
      <c r="E156" s="79">
        <v>8288</v>
      </c>
      <c r="F156" s="22"/>
      <c r="G156" s="4" t="s">
        <v>39</v>
      </c>
      <c r="H156" s="4" t="str">
        <f>+B156</f>
        <v>Ayudas y donaciones ocacionales a hogares y personas</v>
      </c>
      <c r="I156" s="3">
        <f>+E156</f>
        <v>8288</v>
      </c>
      <c r="J156" s="3"/>
      <c r="K156" s="3"/>
      <c r="L156" s="3"/>
      <c r="M156" s="3">
        <f t="shared" si="24"/>
        <v>8288</v>
      </c>
      <c r="N156" s="3">
        <f t="shared" si="27"/>
        <v>-8288</v>
      </c>
      <c r="O156" s="3"/>
      <c r="P156" s="3"/>
      <c r="Q156" s="4"/>
      <c r="R156" s="3">
        <f t="shared" si="36"/>
        <v>0</v>
      </c>
      <c r="S156" s="4"/>
      <c r="T156" s="4"/>
      <c r="U156" s="4"/>
      <c r="V156" s="4"/>
      <c r="W156" s="3">
        <f>+N156</f>
        <v>-8288</v>
      </c>
      <c r="X156" s="3">
        <f t="shared" ref="X156:X163" si="40">SUM(S156:W156)-N156</f>
        <v>0</v>
      </c>
      <c r="Y156" s="4"/>
      <c r="Z156" s="4"/>
      <c r="AA156" s="4"/>
      <c r="AB156" s="4"/>
      <c r="AC156" s="4"/>
      <c r="AD156" s="4"/>
      <c r="AE156" s="4"/>
      <c r="AF156" s="4"/>
      <c r="AG156" s="4"/>
      <c r="AH156" s="4"/>
      <c r="AI156" s="4"/>
      <c r="AJ156" s="4"/>
      <c r="AK156" s="4"/>
      <c r="AL156" s="4"/>
      <c r="AM156" s="4"/>
      <c r="AN156" s="4"/>
      <c r="AO156" s="4"/>
      <c r="AP156" s="4"/>
      <c r="AQ156" s="4"/>
      <c r="AR156" s="229"/>
      <c r="AS156" s="229">
        <v>75000</v>
      </c>
      <c r="AT156" s="229">
        <f t="shared" si="28"/>
        <v>75000</v>
      </c>
      <c r="AU156" s="4"/>
      <c r="AV156" s="4"/>
    </row>
    <row r="157" spans="1:48" x14ac:dyDescent="0.25">
      <c r="A157" s="36"/>
      <c r="B157" s="4" t="s">
        <v>258</v>
      </c>
      <c r="C157" s="223"/>
      <c r="D157" s="22"/>
      <c r="E157" s="79">
        <v>0</v>
      </c>
      <c r="F157" s="22"/>
      <c r="G157" s="4"/>
      <c r="H157" s="4"/>
      <c r="I157" s="3"/>
      <c r="J157" s="3"/>
      <c r="K157" s="3"/>
      <c r="L157" s="3"/>
      <c r="M157" s="3"/>
      <c r="N157" s="3"/>
      <c r="O157" s="3"/>
      <c r="P157" s="3"/>
      <c r="Q157" s="4"/>
      <c r="R157" s="3"/>
      <c r="S157" s="4"/>
      <c r="T157" s="4"/>
      <c r="U157" s="4"/>
      <c r="V157" s="4"/>
      <c r="W157" s="3"/>
      <c r="X157" s="3"/>
      <c r="Y157" s="4"/>
      <c r="Z157" s="4"/>
      <c r="AA157" s="4"/>
      <c r="AB157" s="4"/>
      <c r="AC157" s="4"/>
      <c r="AD157" s="4"/>
      <c r="AE157" s="4"/>
      <c r="AF157" s="4"/>
      <c r="AG157" s="4"/>
      <c r="AH157" s="4"/>
      <c r="AI157" s="4"/>
      <c r="AJ157" s="4"/>
      <c r="AK157" s="4"/>
      <c r="AL157" s="4"/>
      <c r="AM157" s="4"/>
      <c r="AN157" s="4"/>
      <c r="AO157" s="4"/>
      <c r="AP157" s="4"/>
      <c r="AQ157" s="4"/>
      <c r="AR157" s="229"/>
      <c r="AS157" s="229"/>
      <c r="AT157" s="229">
        <f t="shared" si="28"/>
        <v>0</v>
      </c>
      <c r="AU157" s="4"/>
      <c r="AV157" s="4"/>
    </row>
    <row r="158" spans="1:48" x14ac:dyDescent="0.25">
      <c r="A158" s="36"/>
      <c r="B158" s="4" t="s">
        <v>146</v>
      </c>
      <c r="C158" s="223"/>
      <c r="D158" s="85"/>
      <c r="E158" s="79">
        <v>0</v>
      </c>
      <c r="F158" s="85"/>
      <c r="G158" s="4" t="s">
        <v>39</v>
      </c>
      <c r="H158" s="4" t="str">
        <f>+B158</f>
        <v>Becas nacionales</v>
      </c>
      <c r="I158" s="3">
        <f>+E158</f>
        <v>0</v>
      </c>
      <c r="J158" s="3"/>
      <c r="K158" s="3"/>
      <c r="L158" s="3"/>
      <c r="M158" s="3">
        <f t="shared" si="24"/>
        <v>0</v>
      </c>
      <c r="N158" s="3">
        <f t="shared" si="27"/>
        <v>0</v>
      </c>
      <c r="O158" s="3"/>
      <c r="P158" s="3"/>
      <c r="Q158" s="4"/>
      <c r="R158" s="3">
        <f t="shared" si="36"/>
        <v>0</v>
      </c>
      <c r="S158" s="4"/>
      <c r="T158" s="3">
        <f>+N158</f>
        <v>0</v>
      </c>
      <c r="U158" s="3"/>
      <c r="V158" s="4"/>
      <c r="W158" s="4"/>
      <c r="X158" s="3">
        <f t="shared" si="40"/>
        <v>0</v>
      </c>
      <c r="Y158" s="4"/>
      <c r="Z158" s="4"/>
      <c r="AA158" s="4"/>
      <c r="AB158" s="4"/>
      <c r="AC158" s="4"/>
      <c r="AD158" s="4"/>
      <c r="AE158" s="4"/>
      <c r="AF158" s="4"/>
      <c r="AG158" s="4"/>
      <c r="AH158" s="4"/>
      <c r="AI158" s="4"/>
      <c r="AJ158" s="4"/>
      <c r="AK158" s="4"/>
      <c r="AL158" s="4"/>
      <c r="AM158" s="4"/>
      <c r="AN158" s="4"/>
      <c r="AO158" s="4"/>
      <c r="AP158" s="4"/>
      <c r="AQ158" s="4"/>
      <c r="AR158" s="229"/>
      <c r="AS158" s="229"/>
      <c r="AT158" s="229">
        <f t="shared" si="28"/>
        <v>0</v>
      </c>
      <c r="AU158" s="4"/>
      <c r="AV158" s="4"/>
    </row>
    <row r="159" spans="1:48" x14ac:dyDescent="0.25">
      <c r="A159" s="36"/>
      <c r="B159" s="30" t="s">
        <v>147</v>
      </c>
      <c r="C159" s="223"/>
      <c r="D159" s="22"/>
      <c r="E159" s="79">
        <v>100000</v>
      </c>
      <c r="F159" s="22"/>
      <c r="G159" s="4" t="s">
        <v>39</v>
      </c>
      <c r="H159" s="4" t="str">
        <f>+B159</f>
        <v>Transferencias corrientes a asociaciones sin fines de lucro</v>
      </c>
      <c r="I159" s="3">
        <f>+E159</f>
        <v>100000</v>
      </c>
      <c r="J159" s="3"/>
      <c r="K159" s="3"/>
      <c r="L159" s="3"/>
      <c r="M159" s="3">
        <f t="shared" si="24"/>
        <v>100000</v>
      </c>
      <c r="N159" s="3">
        <f t="shared" si="27"/>
        <v>-100000</v>
      </c>
      <c r="O159" s="3"/>
      <c r="P159" s="3"/>
      <c r="Q159" s="4"/>
      <c r="R159" s="3">
        <f t="shared" si="36"/>
        <v>0</v>
      </c>
      <c r="S159" s="4"/>
      <c r="T159" s="4"/>
      <c r="U159" s="4"/>
      <c r="V159" s="4"/>
      <c r="W159" s="3">
        <f>+N159</f>
        <v>-100000</v>
      </c>
      <c r="X159" s="3">
        <f t="shared" si="40"/>
        <v>0</v>
      </c>
      <c r="Y159" s="4"/>
      <c r="Z159" s="4"/>
      <c r="AA159" s="4"/>
      <c r="AB159" s="4"/>
      <c r="AC159" s="4"/>
      <c r="AD159" s="4"/>
      <c r="AE159" s="4"/>
      <c r="AF159" s="4"/>
      <c r="AG159" s="4"/>
      <c r="AH159" s="4"/>
      <c r="AI159" s="4"/>
      <c r="AJ159" s="4"/>
      <c r="AK159" s="4"/>
      <c r="AL159" s="4"/>
      <c r="AM159" s="4"/>
      <c r="AN159" s="4"/>
      <c r="AO159" s="4"/>
      <c r="AP159" s="4"/>
      <c r="AQ159" s="4"/>
      <c r="AR159" s="229"/>
      <c r="AS159" s="229"/>
      <c r="AT159" s="229">
        <f t="shared" si="28"/>
        <v>0</v>
      </c>
      <c r="AU159" s="4"/>
      <c r="AV159" s="4"/>
    </row>
    <row r="160" spans="1:48" x14ac:dyDescent="0.25">
      <c r="A160" s="36"/>
      <c r="B160" s="30"/>
      <c r="C160" s="223"/>
      <c r="D160" s="22"/>
      <c r="E160" s="79"/>
      <c r="F160" s="22"/>
      <c r="G160" s="4"/>
      <c r="H160" s="4"/>
      <c r="I160" s="3"/>
      <c r="J160" s="3"/>
      <c r="K160" s="3"/>
      <c r="L160" s="3"/>
      <c r="M160" s="3"/>
      <c r="N160" s="3"/>
      <c r="O160" s="3"/>
      <c r="P160" s="3"/>
      <c r="Q160" s="4"/>
      <c r="R160" s="3"/>
      <c r="S160" s="4"/>
      <c r="T160" s="4"/>
      <c r="U160" s="4"/>
      <c r="V160" s="4"/>
      <c r="W160" s="3"/>
      <c r="X160" s="3"/>
      <c r="Y160" s="4"/>
      <c r="Z160" s="4"/>
      <c r="AA160" s="4"/>
      <c r="AB160" s="4"/>
      <c r="AC160" s="4"/>
      <c r="AD160" s="4"/>
      <c r="AE160" s="4"/>
      <c r="AF160" s="4"/>
      <c r="AG160" s="4"/>
      <c r="AH160" s="4"/>
      <c r="AI160" s="4"/>
      <c r="AJ160" s="4"/>
      <c r="AK160" s="4"/>
      <c r="AL160" s="4"/>
      <c r="AM160" s="4"/>
      <c r="AN160" s="4"/>
      <c r="AO160" s="4"/>
      <c r="AP160" s="4"/>
      <c r="AQ160" s="4"/>
      <c r="AR160" s="229"/>
      <c r="AS160" s="229"/>
      <c r="AT160" s="229"/>
      <c r="AU160" s="4"/>
      <c r="AV160" s="4"/>
    </row>
    <row r="161" spans="1:48" x14ac:dyDescent="0.25">
      <c r="A161" s="36"/>
      <c r="B161" s="37" t="s">
        <v>148</v>
      </c>
      <c r="C161" s="223">
        <v>850000</v>
      </c>
      <c r="D161" s="137">
        <f>+C162+C161</f>
        <v>1049701.92</v>
      </c>
      <c r="E161" s="79">
        <v>1381374</v>
      </c>
      <c r="F161" s="22"/>
      <c r="G161" s="4"/>
      <c r="H161" s="4" t="str">
        <f t="shared" ref="H161:H163" si="41">+B161</f>
        <v>Gasto de depreciación</v>
      </c>
      <c r="I161" s="3">
        <f>+E161</f>
        <v>1381374</v>
      </c>
      <c r="J161" s="3"/>
      <c r="K161" s="3">
        <v>5576912</v>
      </c>
      <c r="L161" s="3"/>
      <c r="M161" s="3">
        <f>+I161+J161-K161-L161</f>
        <v>-4195538</v>
      </c>
      <c r="N161" s="3">
        <f t="shared" si="27"/>
        <v>4195538</v>
      </c>
      <c r="O161" s="3"/>
      <c r="P161" s="3"/>
      <c r="Q161" s="4"/>
      <c r="R161" s="3">
        <f t="shared" si="36"/>
        <v>0</v>
      </c>
      <c r="S161" s="4"/>
      <c r="T161" s="4"/>
      <c r="U161" s="4"/>
      <c r="V161" s="3">
        <f>+N161</f>
        <v>4195538</v>
      </c>
      <c r="W161" s="4"/>
      <c r="X161" s="3">
        <f t="shared" si="40"/>
        <v>0</v>
      </c>
      <c r="Y161" s="4"/>
      <c r="Z161" s="4"/>
      <c r="AA161" s="4"/>
      <c r="AB161" s="4"/>
      <c r="AC161" s="4"/>
      <c r="AD161" s="4"/>
      <c r="AE161" s="4"/>
      <c r="AF161" s="4"/>
      <c r="AG161" s="4"/>
      <c r="AH161" s="4"/>
      <c r="AI161" s="4"/>
      <c r="AJ161" s="4"/>
      <c r="AK161" s="4"/>
      <c r="AL161" s="4"/>
      <c r="AM161" s="4"/>
      <c r="AN161" s="4"/>
      <c r="AO161" s="4"/>
      <c r="AP161" s="4"/>
      <c r="AQ161" s="4"/>
      <c r="AR161" s="229"/>
      <c r="AS161" s="229"/>
      <c r="AT161" s="477" t="s">
        <v>327</v>
      </c>
      <c r="AU161" s="477"/>
      <c r="AV161" s="4"/>
    </row>
    <row r="162" spans="1:48" x14ac:dyDescent="0.25">
      <c r="A162" s="36"/>
      <c r="B162" s="37" t="s">
        <v>149</v>
      </c>
      <c r="C162" s="223">
        <v>199701.92</v>
      </c>
      <c r="D162" s="22"/>
      <c r="E162" s="79">
        <v>845666</v>
      </c>
      <c r="F162" s="22"/>
      <c r="G162" s="4"/>
      <c r="H162" s="4" t="str">
        <f t="shared" si="41"/>
        <v>Gasto de amortización</v>
      </c>
      <c r="I162" s="3">
        <f>+E162</f>
        <v>845666</v>
      </c>
      <c r="J162" s="3"/>
      <c r="K162" s="3">
        <v>1011668</v>
      </c>
      <c r="L162" s="3"/>
      <c r="M162" s="3">
        <f t="shared" ref="M162:M163" si="42">+I162+J162-K162-L162</f>
        <v>-166002</v>
      </c>
      <c r="N162" s="3">
        <f t="shared" si="27"/>
        <v>166002</v>
      </c>
      <c r="O162" s="3"/>
      <c r="P162" s="3"/>
      <c r="Q162" s="4"/>
      <c r="R162" s="3">
        <f t="shared" ref="R162:R165" si="43">SUM(M162:Q162)</f>
        <v>0</v>
      </c>
      <c r="S162" s="4"/>
      <c r="T162" s="4"/>
      <c r="U162" s="4"/>
      <c r="V162" s="4"/>
      <c r="W162" s="4"/>
      <c r="X162" s="3">
        <f t="shared" si="40"/>
        <v>-166002</v>
      </c>
      <c r="Y162" s="4"/>
      <c r="Z162" s="4"/>
      <c r="AA162" s="4"/>
      <c r="AB162" s="4"/>
      <c r="AC162" s="4"/>
      <c r="AD162" s="4"/>
      <c r="AE162" s="4"/>
      <c r="AF162" s="4"/>
      <c r="AG162" s="4"/>
      <c r="AH162" s="4"/>
      <c r="AI162" s="4"/>
      <c r="AJ162" s="4"/>
      <c r="AK162" s="4"/>
      <c r="AL162" s="4"/>
      <c r="AM162" s="4"/>
      <c r="AN162" s="4"/>
      <c r="AO162" s="4"/>
      <c r="AP162" s="4"/>
      <c r="AQ162" s="4"/>
      <c r="AR162" s="229">
        <f>SUM(AR42:AR161)</f>
        <v>44954262.030000001</v>
      </c>
      <c r="AS162" s="229">
        <f>SUM(AS42:AS161)</f>
        <v>21302794.130000003</v>
      </c>
      <c r="AT162" s="478">
        <f>+AR162+AS162</f>
        <v>66257056.160000004</v>
      </c>
      <c r="AU162" s="478"/>
      <c r="AV162" s="4"/>
    </row>
    <row r="163" spans="1:48" x14ac:dyDescent="0.25">
      <c r="A163" s="212"/>
      <c r="B163" s="21" t="s">
        <v>150</v>
      </c>
      <c r="C163" s="223"/>
      <c r="D163" s="22"/>
      <c r="E163" s="79">
        <v>0</v>
      </c>
      <c r="F163" s="22"/>
      <c r="G163" s="4"/>
      <c r="H163" s="4" t="str">
        <f t="shared" si="41"/>
        <v>Pérdida por retiro</v>
      </c>
      <c r="I163" s="3">
        <f>+E163</f>
        <v>0</v>
      </c>
      <c r="J163" s="3"/>
      <c r="K163" s="3">
        <v>3590958</v>
      </c>
      <c r="L163" s="3"/>
      <c r="M163" s="3">
        <f t="shared" si="42"/>
        <v>-3590958</v>
      </c>
      <c r="N163" s="3">
        <f t="shared" si="27"/>
        <v>3590958</v>
      </c>
      <c r="O163" s="3"/>
      <c r="P163" s="3"/>
      <c r="Q163" s="4"/>
      <c r="R163" s="3">
        <f t="shared" si="43"/>
        <v>0</v>
      </c>
      <c r="S163" s="4"/>
      <c r="T163" s="4"/>
      <c r="U163" s="4"/>
      <c r="V163" s="3">
        <f t="shared" ref="V163" si="44">+N163</f>
        <v>3590958</v>
      </c>
      <c r="W163" s="4"/>
      <c r="X163" s="3">
        <f t="shared" si="40"/>
        <v>0</v>
      </c>
      <c r="Y163" s="4"/>
      <c r="Z163" s="4"/>
      <c r="AA163" s="4"/>
      <c r="AB163" s="4"/>
      <c r="AC163" s="4"/>
      <c r="AD163" s="4"/>
      <c r="AE163" s="4"/>
      <c r="AF163" s="4"/>
      <c r="AG163" s="4"/>
      <c r="AH163" s="4"/>
      <c r="AI163" s="4"/>
      <c r="AJ163" s="4"/>
      <c r="AK163" s="4"/>
      <c r="AL163" s="4"/>
      <c r="AM163" s="4"/>
      <c r="AN163" s="4"/>
      <c r="AO163" s="4"/>
      <c r="AP163" s="4"/>
      <c r="AQ163" s="4"/>
      <c r="AR163" s="229"/>
      <c r="AS163" s="229"/>
      <c r="AT163" s="229"/>
      <c r="AU163" s="4"/>
      <c r="AV163" s="4"/>
    </row>
    <row r="164" spans="1:48" x14ac:dyDescent="0.25">
      <c r="A164" s="212"/>
      <c r="B164" s="27"/>
      <c r="C164" s="224"/>
      <c r="D164" s="22"/>
      <c r="E164" s="79"/>
      <c r="F164" s="22"/>
      <c r="G164" s="4"/>
      <c r="H164" s="4"/>
      <c r="I164" s="3"/>
      <c r="J164" s="3"/>
      <c r="K164" s="3"/>
      <c r="L164" s="3"/>
      <c r="M164" s="3"/>
      <c r="N164" s="3"/>
      <c r="O164" s="3"/>
      <c r="P164" s="3"/>
      <c r="Q164" s="4"/>
      <c r="R164" s="3"/>
      <c r="S164" s="4"/>
      <c r="T164" s="4"/>
      <c r="U164" s="4"/>
      <c r="V164" s="3"/>
      <c r="W164" s="4"/>
      <c r="X164" s="3"/>
      <c r="Y164" s="4"/>
      <c r="Z164" s="4"/>
      <c r="AA164" s="4"/>
      <c r="AB164" s="4"/>
      <c r="AC164" s="4"/>
      <c r="AD164" s="4"/>
      <c r="AE164" s="4"/>
      <c r="AF164" s="4"/>
      <c r="AG164" s="4"/>
      <c r="AH164" s="4"/>
      <c r="AI164" s="4"/>
      <c r="AJ164" s="4"/>
      <c r="AK164" s="4"/>
      <c r="AL164" s="4"/>
      <c r="AM164" s="4"/>
      <c r="AN164" s="4"/>
      <c r="AO164" s="4"/>
      <c r="AP164" s="4"/>
      <c r="AQ164" s="231" t="s">
        <v>326</v>
      </c>
      <c r="AR164" s="232"/>
      <c r="AS164" s="232"/>
      <c r="AT164" s="229" t="s">
        <v>328</v>
      </c>
      <c r="AU164" s="4"/>
      <c r="AV164" s="4"/>
    </row>
    <row r="165" spans="1:48" x14ac:dyDescent="0.25">
      <c r="A165" s="212"/>
      <c r="B165" s="29" t="s">
        <v>151</v>
      </c>
      <c r="C165" s="235">
        <f>+SUM(C37:C162)</f>
        <v>-11294375.890000008</v>
      </c>
      <c r="D165" s="241">
        <f>+'RENDIMIENTO FINANCIERO'!D26</f>
        <v>11294376.530000001</v>
      </c>
      <c r="E165" s="79">
        <f>SUM(E37:E163)</f>
        <v>-11534011</v>
      </c>
      <c r="F165" s="26"/>
      <c r="G165" s="24"/>
      <c r="H165" s="24" t="s">
        <v>152</v>
      </c>
      <c r="I165" s="8" t="e">
        <f>-SUM(I37:I163)</f>
        <v>#REF!</v>
      </c>
      <c r="J165" s="8" t="e">
        <f>+K32</f>
        <v>#REF!</v>
      </c>
      <c r="K165" s="8"/>
      <c r="L165" s="8"/>
      <c r="M165" s="8" t="e">
        <f>+I165+J165-K165-L165</f>
        <v>#REF!</v>
      </c>
      <c r="N165" s="8" t="e">
        <f t="shared" si="27"/>
        <v>#REF!</v>
      </c>
      <c r="O165" s="8"/>
      <c r="P165" s="8"/>
      <c r="Q165" s="24"/>
      <c r="R165" s="8" t="e">
        <f t="shared" si="43"/>
        <v>#REF!</v>
      </c>
      <c r="S165" s="24"/>
      <c r="T165" s="24"/>
      <c r="U165" s="24"/>
      <c r="V165" s="24"/>
      <c r="W165" s="24"/>
      <c r="X165" s="8" t="e">
        <f>SUM(S165:W165)-N165</f>
        <v>#REF!</v>
      </c>
      <c r="Y165" s="24"/>
      <c r="Z165" s="24"/>
      <c r="AA165" s="24"/>
      <c r="AB165" s="24"/>
      <c r="AC165" s="24"/>
      <c r="AD165" s="24"/>
      <c r="AE165" s="24"/>
      <c r="AF165" s="24"/>
      <c r="AG165" s="24"/>
      <c r="AH165" s="24"/>
      <c r="AI165" s="24"/>
      <c r="AJ165" s="24"/>
      <c r="AK165" s="24"/>
      <c r="AL165" s="24"/>
      <c r="AM165" s="24"/>
      <c r="AN165" s="24"/>
      <c r="AO165" s="24"/>
      <c r="AP165" s="24"/>
      <c r="AQ165" s="24"/>
      <c r="AR165" s="230">
        <v>203951</v>
      </c>
      <c r="AS165" s="230">
        <v>570909.97</v>
      </c>
      <c r="AT165" s="230"/>
      <c r="AU165" s="24"/>
      <c r="AV165" s="24"/>
    </row>
    <row r="166" spans="1:48" x14ac:dyDescent="0.25">
      <c r="A166" s="212"/>
      <c r="B166" s="4"/>
      <c r="D166" s="3"/>
      <c r="E166" s="3"/>
      <c r="F166" s="85"/>
      <c r="G166" s="4"/>
      <c r="H166" s="4"/>
      <c r="I166" s="3"/>
      <c r="J166" s="4"/>
      <c r="K166" s="4"/>
      <c r="L166" s="3"/>
      <c r="M166" s="4"/>
      <c r="N166" s="4"/>
      <c r="O166" s="4"/>
      <c r="P166" s="4"/>
      <c r="Q166" s="4"/>
      <c r="R166" s="4"/>
      <c r="S166" s="4"/>
      <c r="T166" s="4"/>
      <c r="U166" s="4"/>
      <c r="V166" s="4"/>
      <c r="W166" s="4"/>
      <c r="X166" s="3">
        <f>SUM(S166:W166)-N166</f>
        <v>0</v>
      </c>
      <c r="Y166" s="4"/>
      <c r="Z166" s="4"/>
      <c r="AA166" s="4"/>
      <c r="AB166" s="4"/>
      <c r="AC166" s="4"/>
      <c r="AD166" s="4"/>
      <c r="AE166" s="4"/>
      <c r="AF166" s="4"/>
      <c r="AG166" s="4"/>
      <c r="AH166" s="4"/>
      <c r="AI166" s="4"/>
      <c r="AJ166" s="4"/>
      <c r="AK166" s="4"/>
      <c r="AL166" s="4"/>
      <c r="AM166" s="4"/>
      <c r="AN166" s="4"/>
      <c r="AO166" s="4"/>
      <c r="AP166" s="4"/>
      <c r="AQ166" s="4"/>
      <c r="AR166" s="229">
        <v>19529</v>
      </c>
      <c r="AS166" s="229">
        <v>308965</v>
      </c>
      <c r="AT166" s="4"/>
      <c r="AU166" s="4"/>
      <c r="AV166" s="4"/>
    </row>
    <row r="167" spans="1:48" x14ac:dyDescent="0.25">
      <c r="A167" s="212"/>
      <c r="B167" s="4"/>
      <c r="C167" s="484">
        <f>+C165+D165</f>
        <v>0.63999999314546585</v>
      </c>
      <c r="D167" s="485"/>
      <c r="E167" s="3"/>
      <c r="F167" s="85"/>
      <c r="G167" s="4"/>
      <c r="H167" s="4"/>
      <c r="I167" s="3"/>
      <c r="J167" s="4"/>
      <c r="K167" s="4"/>
      <c r="L167" s="3"/>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229">
        <v>310110.40000000002</v>
      </c>
      <c r="AS167" s="229">
        <v>567661.19999999995</v>
      </c>
      <c r="AT167" s="4"/>
      <c r="AU167" s="4"/>
      <c r="AV167" s="4"/>
    </row>
    <row r="168" spans="1:48" x14ac:dyDescent="0.25">
      <c r="A168" s="212"/>
      <c r="B168" s="4" t="s">
        <v>153</v>
      </c>
      <c r="C168" s="3"/>
      <c r="D168" s="3"/>
      <c r="E168" s="3"/>
      <c r="F168" s="85"/>
      <c r="G168" s="4"/>
      <c r="H168" s="4"/>
      <c r="I168" s="3"/>
      <c r="J168" s="4"/>
      <c r="K168" s="4"/>
      <c r="L168" s="3"/>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229"/>
      <c r="AS168" s="229">
        <v>2452840</v>
      </c>
      <c r="AT168" s="4"/>
      <c r="AU168" s="4"/>
      <c r="AV168" s="4"/>
    </row>
    <row r="169" spans="1:48" x14ac:dyDescent="0.25">
      <c r="A169" s="212"/>
      <c r="B169" s="146" t="s">
        <v>0</v>
      </c>
      <c r="C169" s="3">
        <f>+SUM(C12:C162)</f>
        <v>-12170056.469999999</v>
      </c>
      <c r="D169" s="3"/>
      <c r="E169" s="3">
        <v>0</v>
      </c>
      <c r="F169" s="85"/>
      <c r="G169" s="4"/>
      <c r="H169" s="4"/>
      <c r="I169" s="3"/>
      <c r="J169" s="4"/>
      <c r="K169" s="4"/>
      <c r="L169" s="3"/>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229">
        <v>42421</v>
      </c>
      <c r="AT169" s="4"/>
      <c r="AU169" s="4"/>
      <c r="AV169" s="4"/>
    </row>
    <row r="170" spans="1:48" x14ac:dyDescent="0.25">
      <c r="A170" s="1"/>
      <c r="B170" s="38"/>
      <c r="C170" s="3"/>
      <c r="D170" s="3"/>
      <c r="E170" s="3"/>
      <c r="F170" s="85"/>
      <c r="G170" s="4"/>
      <c r="H170" s="4"/>
      <c r="I170" s="3"/>
      <c r="J170" s="4"/>
      <c r="K170" s="4"/>
      <c r="L170" s="3"/>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233">
        <f>+AR162+AR165+AR166+AR167</f>
        <v>45487852.43</v>
      </c>
      <c r="AS170" s="233">
        <f>+AS162+AS165+AS166+AS167+AS168+AS169</f>
        <v>25245591.300000001</v>
      </c>
      <c r="AT170" s="479">
        <f>+AR170+AS170</f>
        <v>70733443.730000004</v>
      </c>
      <c r="AU170" s="480"/>
      <c r="AV170" s="4"/>
    </row>
    <row r="171" spans="1:48" x14ac:dyDescent="0.25">
      <c r="A171" s="1"/>
      <c r="B171" s="38"/>
      <c r="C171" s="3"/>
      <c r="D171" s="3"/>
      <c r="E171" s="3"/>
      <c r="F171" s="85"/>
      <c r="G171" s="4"/>
      <c r="H171" s="4"/>
      <c r="I171" s="3"/>
      <c r="J171" s="4"/>
      <c r="K171" s="4"/>
      <c r="L171" s="3"/>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row>
    <row r="172" spans="1:48" x14ac:dyDescent="0.25">
      <c r="A172" s="1"/>
      <c r="B172" s="38"/>
      <c r="C172" s="3"/>
      <c r="D172" s="3"/>
      <c r="E172" s="3"/>
      <c r="F172" s="85"/>
      <c r="G172" s="4"/>
      <c r="H172" s="4"/>
      <c r="I172" s="3"/>
      <c r="J172" s="4"/>
      <c r="K172" s="4"/>
      <c r="L172" s="3"/>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row>
    <row r="173" spans="1:48" x14ac:dyDescent="0.25">
      <c r="A173" s="1"/>
      <c r="B173" s="167"/>
      <c r="C173" s="22"/>
      <c r="D173" s="22"/>
      <c r="E173" s="22"/>
      <c r="F173" s="168"/>
      <c r="G173" s="21"/>
      <c r="H173" s="4"/>
      <c r="I173" s="3"/>
      <c r="J173" s="4"/>
      <c r="K173" s="4"/>
      <c r="L173" s="3"/>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row>
    <row r="174" spans="1:48" x14ac:dyDescent="0.25">
      <c r="A174" s="1"/>
      <c r="B174" s="167"/>
      <c r="C174" s="22"/>
      <c r="D174" s="22"/>
      <c r="E174" s="22"/>
      <c r="F174" s="168"/>
      <c r="G174" s="21"/>
      <c r="H174" s="4"/>
      <c r="I174" s="3"/>
      <c r="J174" s="4"/>
      <c r="K174" s="4"/>
      <c r="L174" s="3"/>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row>
    <row r="175" spans="1:48" x14ac:dyDescent="0.25">
      <c r="A175" s="1"/>
      <c r="B175" s="167"/>
      <c r="C175" s="22"/>
      <c r="D175" s="22"/>
      <c r="E175" s="22"/>
      <c r="F175" s="168"/>
      <c r="G175" s="21"/>
      <c r="H175" s="4"/>
      <c r="I175" s="3"/>
      <c r="J175" s="4"/>
      <c r="K175" s="4"/>
      <c r="L175" s="3"/>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row>
    <row r="176" spans="1:48" x14ac:dyDescent="0.25">
      <c r="A176" s="1"/>
      <c r="B176" s="167"/>
      <c r="C176" s="481"/>
      <c r="D176" s="481"/>
      <c r="E176" s="22"/>
      <c r="F176" s="168"/>
      <c r="G176" s="21"/>
      <c r="H176" s="4"/>
      <c r="I176" s="3"/>
      <c r="J176" s="4"/>
      <c r="K176" s="4"/>
      <c r="L176" s="3"/>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row>
    <row r="177" spans="1:48" x14ac:dyDescent="0.25">
      <c r="A177" s="1"/>
      <c r="B177" s="167"/>
      <c r="C177" s="22"/>
      <c r="D177" s="22"/>
      <c r="E177" s="22"/>
      <c r="F177" s="168"/>
      <c r="G177" s="21"/>
      <c r="H177" s="4"/>
      <c r="I177" s="3"/>
      <c r="J177" s="4"/>
      <c r="K177" s="4"/>
      <c r="L177" s="3"/>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row>
    <row r="178" spans="1:48" x14ac:dyDescent="0.25">
      <c r="A178" s="1"/>
      <c r="B178" s="167"/>
      <c r="C178" s="22"/>
      <c r="D178" s="22"/>
      <c r="E178" s="22"/>
      <c r="F178" s="168"/>
      <c r="G178" s="21"/>
      <c r="H178" s="4"/>
      <c r="I178" s="3"/>
      <c r="J178" s="4"/>
      <c r="K178" s="4"/>
      <c r="L178" s="3"/>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row>
    <row r="179" spans="1:48" ht="18.75" x14ac:dyDescent="0.25">
      <c r="A179" s="1"/>
      <c r="B179" s="167"/>
      <c r="C179" s="22"/>
      <c r="D179" s="169"/>
      <c r="E179" s="22"/>
      <c r="F179" s="168"/>
      <c r="G179" s="21"/>
      <c r="H179" s="4"/>
      <c r="I179" s="3"/>
      <c r="J179" s="4"/>
      <c r="K179" s="4"/>
      <c r="L179" s="3"/>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row>
    <row r="180" spans="1:48" x14ac:dyDescent="0.25">
      <c r="A180" s="1"/>
      <c r="B180" s="167"/>
      <c r="C180" s="22"/>
      <c r="D180" s="22"/>
      <c r="E180" s="22"/>
      <c r="F180" s="109"/>
      <c r="G180" s="21"/>
      <c r="H180" s="4"/>
      <c r="I180" s="3"/>
      <c r="J180" s="4"/>
      <c r="K180" s="4"/>
      <c r="L180" s="3"/>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row>
    <row r="181" spans="1:48" x14ac:dyDescent="0.25">
      <c r="B181" s="109"/>
      <c r="C181" s="168"/>
      <c r="D181" s="170"/>
      <c r="E181" s="109"/>
      <c r="F181" s="109"/>
      <c r="G181" s="109"/>
    </row>
    <row r="182" spans="1:48" x14ac:dyDescent="0.25">
      <c r="B182" s="22"/>
      <c r="D182" s="82"/>
    </row>
    <row r="183" spans="1:48" x14ac:dyDescent="0.25">
      <c r="D183" s="134"/>
    </row>
    <row r="184" spans="1:48" x14ac:dyDescent="0.25">
      <c r="D184" s="111"/>
    </row>
    <row r="185" spans="1:48" x14ac:dyDescent="0.25">
      <c r="D185" s="111"/>
    </row>
    <row r="186" spans="1:48" x14ac:dyDescent="0.25">
      <c r="D186" s="166"/>
    </row>
  </sheetData>
  <mergeCells count="16">
    <mergeCell ref="AT161:AU161"/>
    <mergeCell ref="AT162:AU162"/>
    <mergeCell ref="AT170:AU170"/>
    <mergeCell ref="C176:D176"/>
    <mergeCell ref="S7:W7"/>
    <mergeCell ref="J9:K9"/>
    <mergeCell ref="C167:D167"/>
    <mergeCell ref="B4:D4"/>
    <mergeCell ref="H4:K4"/>
    <mergeCell ref="R4:R9"/>
    <mergeCell ref="B5:D5"/>
    <mergeCell ref="H5:K5"/>
    <mergeCell ref="B6:D6"/>
    <mergeCell ref="H6:K6"/>
    <mergeCell ref="B7:D7"/>
    <mergeCell ref="H7:K7"/>
  </mergeCells>
  <pageMargins left="0.25" right="0.25"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14798-17A7-4EB0-AE90-BF39D1A8DDD1}">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G44"/>
  <sheetViews>
    <sheetView workbookViewId="0">
      <selection activeCell="I26" sqref="I26"/>
    </sheetView>
  </sheetViews>
  <sheetFormatPr baseColWidth="10" defaultColWidth="11.42578125" defaultRowHeight="15" x14ac:dyDescent="0.25"/>
  <cols>
    <col min="1" max="1" width="3" customWidth="1"/>
    <col min="2" max="2" width="11.85546875" customWidth="1"/>
    <col min="3" max="3" width="24.7109375" customWidth="1"/>
    <col min="4" max="4" width="15.42578125" style="85" customWidth="1"/>
    <col min="5" max="5" width="2.28515625" style="85" customWidth="1"/>
    <col min="6" max="6" width="24.140625" customWidth="1"/>
    <col min="7" max="7" width="17.85546875" customWidth="1"/>
  </cols>
  <sheetData>
    <row r="3" spans="1:7" ht="15.75" x14ac:dyDescent="0.25">
      <c r="B3" s="495" t="s">
        <v>197</v>
      </c>
      <c r="C3" s="495"/>
      <c r="D3" s="495"/>
      <c r="E3" s="495"/>
      <c r="F3" s="495"/>
      <c r="G3" s="495"/>
    </row>
    <row r="4" spans="1:7" ht="15.75" x14ac:dyDescent="0.25">
      <c r="B4" s="495" t="s">
        <v>284</v>
      </c>
      <c r="C4" s="495"/>
      <c r="D4" s="495"/>
      <c r="E4" s="495"/>
      <c r="F4" s="495"/>
      <c r="G4" s="495"/>
    </row>
    <row r="5" spans="1:7" ht="15.75" x14ac:dyDescent="0.25">
      <c r="A5" s="39"/>
      <c r="B5" s="495" t="s">
        <v>290</v>
      </c>
      <c r="C5" s="495"/>
      <c r="D5" s="495"/>
      <c r="E5" s="495"/>
      <c r="F5" s="495"/>
      <c r="G5" s="495"/>
    </row>
    <row r="6" spans="1:7" ht="15.75" x14ac:dyDescent="0.25">
      <c r="A6" s="39"/>
      <c r="B6" s="495" t="s">
        <v>5</v>
      </c>
      <c r="C6" s="495"/>
      <c r="D6" s="495"/>
      <c r="E6" s="495"/>
      <c r="F6" s="495"/>
      <c r="G6" s="495"/>
    </row>
    <row r="7" spans="1:7" ht="15.75" x14ac:dyDescent="0.25">
      <c r="B7" s="495"/>
      <c r="C7" s="495"/>
      <c r="D7" s="495"/>
      <c r="E7" s="495"/>
      <c r="F7" s="495"/>
    </row>
    <row r="8" spans="1:7" ht="15.75" x14ac:dyDescent="0.25">
      <c r="A8" s="39"/>
      <c r="B8" s="495"/>
      <c r="C8" s="495"/>
      <c r="D8" s="495"/>
      <c r="E8" s="495"/>
      <c r="F8" s="495"/>
    </row>
    <row r="9" spans="1:7" ht="15.75" x14ac:dyDescent="0.25">
      <c r="A9" s="39"/>
      <c r="B9" s="495"/>
      <c r="C9" s="495"/>
      <c r="D9" s="495"/>
      <c r="E9" s="495"/>
      <c r="F9" s="495"/>
    </row>
    <row r="10" spans="1:7" x14ac:dyDescent="0.25">
      <c r="A10" s="39"/>
      <c r="B10" s="40"/>
      <c r="C10" s="40"/>
      <c r="D10" s="4"/>
      <c r="E10" s="4"/>
      <c r="F10" s="30"/>
    </row>
    <row r="11" spans="1:7" x14ac:dyDescent="0.25">
      <c r="A11" s="39"/>
      <c r="B11" s="30" t="s">
        <v>54</v>
      </c>
      <c r="C11" s="30"/>
      <c r="D11" s="133">
        <v>2022</v>
      </c>
      <c r="E11" s="133"/>
      <c r="F11" s="133">
        <v>2021</v>
      </c>
    </row>
    <row r="12" spans="1:7" x14ac:dyDescent="0.25">
      <c r="A12" s="39"/>
      <c r="B12" s="43"/>
      <c r="C12" s="43"/>
      <c r="D12" s="129"/>
      <c r="E12" s="129"/>
      <c r="F12" s="129"/>
    </row>
    <row r="13" spans="1:7" x14ac:dyDescent="0.25">
      <c r="A13" s="39"/>
      <c r="B13" s="30" t="s">
        <v>310</v>
      </c>
      <c r="C13" s="43"/>
      <c r="D13" s="137">
        <v>24639928</v>
      </c>
      <c r="E13" s="22"/>
      <c r="F13" s="22">
        <v>30985037</v>
      </c>
      <c r="G13" s="114"/>
    </row>
    <row r="14" spans="1:7" x14ac:dyDescent="0.25">
      <c r="A14" s="39"/>
      <c r="B14" s="30" t="s">
        <v>311</v>
      </c>
      <c r="C14" s="43"/>
      <c r="D14" s="137">
        <v>53961206.609999999</v>
      </c>
      <c r="E14" s="22"/>
      <c r="F14" s="22">
        <v>100522027</v>
      </c>
      <c r="G14" s="140"/>
    </row>
    <row r="15" spans="1:7" x14ac:dyDescent="0.25">
      <c r="A15" s="39"/>
      <c r="B15" s="30" t="s">
        <v>303</v>
      </c>
      <c r="C15" s="30"/>
      <c r="D15" s="236">
        <f>SUM(D13:D14)</f>
        <v>78601134.609999999</v>
      </c>
      <c r="E15" s="131"/>
      <c r="F15" s="112">
        <v>131507064</v>
      </c>
      <c r="G15" s="140"/>
    </row>
    <row r="16" spans="1:7" ht="20.25" customHeight="1" x14ac:dyDescent="0.25">
      <c r="A16" s="39"/>
      <c r="B16" s="30" t="s">
        <v>153</v>
      </c>
      <c r="C16" s="30"/>
      <c r="D16" s="3"/>
      <c r="E16" s="3"/>
      <c r="F16" s="3"/>
      <c r="G16" s="140"/>
    </row>
    <row r="17" spans="1:7" x14ac:dyDescent="0.25">
      <c r="A17" s="39"/>
      <c r="B17" s="30" t="s">
        <v>312</v>
      </c>
      <c r="C17" s="30"/>
      <c r="D17" s="110"/>
      <c r="E17" s="110"/>
      <c r="F17" s="110"/>
      <c r="G17" s="142"/>
    </row>
    <row r="18" spans="1:7" x14ac:dyDescent="0.25">
      <c r="A18" s="39"/>
      <c r="B18" s="30" t="s">
        <v>281</v>
      </c>
      <c r="C18" s="30"/>
      <c r="D18" s="229">
        <v>37744543.039999999</v>
      </c>
      <c r="E18" s="3"/>
      <c r="F18" s="3">
        <v>75895910</v>
      </c>
      <c r="G18" s="141"/>
    </row>
    <row r="19" spans="1:7" x14ac:dyDescent="0.25">
      <c r="A19" s="39"/>
      <c r="B19" s="4" t="s">
        <v>282</v>
      </c>
      <c r="C19" s="30"/>
      <c r="D19" s="238">
        <v>75000</v>
      </c>
      <c r="E19" s="128"/>
      <c r="F19" s="128">
        <v>108288</v>
      </c>
      <c r="G19" s="142"/>
    </row>
    <row r="20" spans="1:7" x14ac:dyDescent="0.25">
      <c r="A20" s="39"/>
      <c r="B20" s="4" t="s">
        <v>287</v>
      </c>
      <c r="C20" s="4"/>
      <c r="D20" s="223">
        <v>28437513.120000001</v>
      </c>
      <c r="E20" s="79"/>
      <c r="F20" s="79">
        <v>29250946</v>
      </c>
      <c r="G20" s="142"/>
    </row>
    <row r="21" spans="1:7" x14ac:dyDescent="0.25">
      <c r="A21" s="39"/>
      <c r="B21" s="4" t="s">
        <v>300</v>
      </c>
      <c r="C21" s="30"/>
      <c r="D21" s="223">
        <f>+'BC BALANCE DE COMPROBACION'!D161</f>
        <v>1049701.92</v>
      </c>
      <c r="E21" s="79"/>
      <c r="F21" s="79">
        <v>2227040</v>
      </c>
      <c r="G21" s="142"/>
    </row>
    <row r="22" spans="1:7" x14ac:dyDescent="0.25">
      <c r="A22" s="39"/>
      <c r="B22" s="4" t="s">
        <v>288</v>
      </c>
      <c r="C22" s="30"/>
      <c r="D22" s="238"/>
      <c r="E22" s="128"/>
      <c r="F22" s="128">
        <v>12490869</v>
      </c>
      <c r="G22" s="141"/>
    </row>
    <row r="23" spans="1:7" x14ac:dyDescent="0.25">
      <c r="A23" s="39"/>
      <c r="B23" s="4" t="s">
        <v>302</v>
      </c>
      <c r="C23" s="30"/>
      <c r="D23" s="239">
        <v>0</v>
      </c>
      <c r="E23" s="22"/>
      <c r="F23" s="51">
        <v>0</v>
      </c>
      <c r="G23" s="109"/>
    </row>
    <row r="24" spans="1:7" x14ac:dyDescent="0.25">
      <c r="A24" s="39"/>
      <c r="B24" s="30" t="s">
        <v>329</v>
      </c>
      <c r="C24" s="30"/>
      <c r="D24" s="236">
        <f>SUM(D18:D23)</f>
        <v>67306758.079999998</v>
      </c>
      <c r="E24" s="131"/>
      <c r="F24" s="112">
        <v>119973053</v>
      </c>
      <c r="G24" s="82"/>
    </row>
    <row r="25" spans="1:7" x14ac:dyDescent="0.25">
      <c r="A25" s="39"/>
      <c r="B25" s="30"/>
      <c r="C25" s="30"/>
      <c r="D25" s="137"/>
      <c r="E25" s="22"/>
      <c r="F25" s="22"/>
    </row>
    <row r="26" spans="1:7" ht="15.75" thickBot="1" x14ac:dyDescent="0.3">
      <c r="A26" s="39"/>
      <c r="B26" s="30" t="s">
        <v>304</v>
      </c>
      <c r="C26" s="30"/>
      <c r="D26" s="240">
        <f>D15-D24</f>
        <v>11294376.530000001</v>
      </c>
      <c r="E26" s="131"/>
      <c r="F26" s="132">
        <v>11534011</v>
      </c>
    </row>
    <row r="27" spans="1:7" ht="15.75" thickTop="1" x14ac:dyDescent="0.25">
      <c r="A27" s="39"/>
      <c r="B27" s="30"/>
      <c r="C27" s="30"/>
      <c r="D27" s="3"/>
      <c r="E27" s="22"/>
      <c r="F27" s="45"/>
    </row>
    <row r="28" spans="1:7" x14ac:dyDescent="0.25">
      <c r="A28" s="39"/>
      <c r="B28" s="67" t="s">
        <v>169</v>
      </c>
      <c r="C28" s="30"/>
      <c r="D28" s="3"/>
      <c r="E28" s="22"/>
      <c r="F28" s="45"/>
    </row>
    <row r="29" spans="1:7" x14ac:dyDescent="0.25">
      <c r="A29" s="39"/>
      <c r="B29" s="67"/>
      <c r="C29" s="30"/>
      <c r="D29" s="3"/>
      <c r="E29" s="22"/>
      <c r="F29" s="45"/>
    </row>
    <row r="31" spans="1:7" ht="15.75" x14ac:dyDescent="0.25">
      <c r="A31" s="88"/>
      <c r="D31" s="30"/>
      <c r="E31" s="30"/>
    </row>
    <row r="32" spans="1:7" ht="15.75" x14ac:dyDescent="0.25">
      <c r="A32" s="39"/>
      <c r="B32" s="88"/>
      <c r="C32" s="30"/>
      <c r="D32" s="30"/>
      <c r="E32" s="30"/>
      <c r="F32" s="88"/>
      <c r="G32" s="30"/>
    </row>
    <row r="33" spans="1:7" x14ac:dyDescent="0.25">
      <c r="A33" s="39"/>
      <c r="B33" s="30"/>
      <c r="C33" s="30"/>
      <c r="D33" s="30"/>
      <c r="E33" s="55"/>
      <c r="F33" s="55"/>
      <c r="G33" s="55"/>
    </row>
    <row r="34" spans="1:7" ht="15.75" x14ac:dyDescent="0.25">
      <c r="A34" s="39"/>
      <c r="B34" s="30"/>
      <c r="C34" s="74" t="s">
        <v>218</v>
      </c>
      <c r="D34" s="74"/>
      <c r="E34" s="74"/>
      <c r="F34" s="55"/>
      <c r="G34" s="55"/>
    </row>
    <row r="35" spans="1:7" ht="15.75" x14ac:dyDescent="0.25">
      <c r="A35" s="39"/>
      <c r="B35" s="30"/>
      <c r="C35" s="74" t="s">
        <v>219</v>
      </c>
      <c r="D35" s="74"/>
      <c r="E35"/>
      <c r="F35" s="55"/>
      <c r="G35" s="55"/>
    </row>
    <row r="36" spans="1:7" ht="15.75" x14ac:dyDescent="0.25">
      <c r="A36" s="39"/>
      <c r="B36" s="30"/>
      <c r="C36" s="88" t="s">
        <v>244</v>
      </c>
      <c r="D36" s="88"/>
      <c r="E36"/>
      <c r="F36" s="55"/>
      <c r="G36" s="55"/>
    </row>
    <row r="41" spans="1:7" ht="15.75" x14ac:dyDescent="0.25">
      <c r="A41" s="74" t="s">
        <v>214</v>
      </c>
      <c r="B41" s="30"/>
      <c r="D41" s="74" t="s">
        <v>283</v>
      </c>
      <c r="E41" s="30"/>
      <c r="F41" s="45"/>
    </row>
    <row r="42" spans="1:7" x14ac:dyDescent="0.25">
      <c r="A42" s="39"/>
      <c r="B42" s="30"/>
      <c r="D42" s="39"/>
      <c r="E42" s="30"/>
    </row>
    <row r="43" spans="1:7" ht="15.75" x14ac:dyDescent="0.25">
      <c r="A43" s="74" t="s">
        <v>216</v>
      </c>
      <c r="B43" s="30"/>
      <c r="D43" s="74" t="s">
        <v>240</v>
      </c>
      <c r="E43" s="30"/>
    </row>
    <row r="44" spans="1:7" ht="15.75" x14ac:dyDescent="0.25">
      <c r="A44" s="88" t="s">
        <v>217</v>
      </c>
      <c r="B44" s="30"/>
      <c r="D44" s="88" t="s">
        <v>316</v>
      </c>
      <c r="E44" s="30"/>
    </row>
  </sheetData>
  <mergeCells count="7">
    <mergeCell ref="B7:F7"/>
    <mergeCell ref="B8:F8"/>
    <mergeCell ref="B9:F9"/>
    <mergeCell ref="B3:G3"/>
    <mergeCell ref="B4:G4"/>
    <mergeCell ref="B5:G5"/>
    <mergeCell ref="B6:G6"/>
  </mergeCells>
  <pageMargins left="0.25" right="0.25"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9"/>
  <sheetViews>
    <sheetView topLeftCell="A10" workbookViewId="0">
      <selection activeCell="Q30" sqref="Q30"/>
    </sheetView>
  </sheetViews>
  <sheetFormatPr baseColWidth="10" defaultColWidth="11.42578125" defaultRowHeight="15" x14ac:dyDescent="0.25"/>
  <cols>
    <col min="1" max="1" width="0.7109375" customWidth="1"/>
    <col min="2" max="2" width="2" customWidth="1"/>
    <col min="3" max="3" width="16.28515625" customWidth="1"/>
    <col min="5" max="5" width="20.5703125" customWidth="1"/>
    <col min="6" max="6" width="5" customWidth="1"/>
    <col min="8" max="8" width="0.85546875" customWidth="1"/>
    <col min="9" max="9" width="0.28515625" customWidth="1"/>
    <col min="10" max="10" width="3.85546875" hidden="1" customWidth="1"/>
    <col min="11" max="11" width="16.42578125" customWidth="1"/>
    <col min="12" max="12" width="2.28515625" customWidth="1"/>
    <col min="13" max="13" width="16" customWidth="1"/>
    <col min="14" max="14" width="21.85546875" customWidth="1"/>
  </cols>
  <sheetData>
    <row r="1" spans="1:21" x14ac:dyDescent="0.25">
      <c r="A1" s="30"/>
      <c r="B1" s="30"/>
      <c r="C1" s="30"/>
      <c r="D1" s="30"/>
      <c r="E1" s="30"/>
      <c r="F1" s="30"/>
      <c r="G1" s="55"/>
      <c r="H1" s="55"/>
      <c r="I1" s="55"/>
      <c r="J1" s="55"/>
      <c r="K1" s="30"/>
      <c r="L1" s="30"/>
      <c r="M1" s="30"/>
      <c r="N1" s="30"/>
      <c r="O1" s="30"/>
      <c r="P1" s="56"/>
    </row>
    <row r="2" spans="1:21" ht="15.75" x14ac:dyDescent="0.25">
      <c r="A2" s="30"/>
      <c r="B2" s="495" t="s">
        <v>197</v>
      </c>
      <c r="C2" s="495"/>
      <c r="D2" s="495"/>
      <c r="E2" s="495"/>
      <c r="F2" s="495"/>
      <c r="G2" s="495"/>
      <c r="H2" s="495"/>
      <c r="I2" s="495"/>
      <c r="J2" s="495"/>
      <c r="K2" s="495"/>
      <c r="L2" s="495"/>
      <c r="M2" s="495"/>
      <c r="N2" s="30"/>
      <c r="O2" s="30"/>
      <c r="P2" s="56"/>
    </row>
    <row r="3" spans="1:21" ht="15.75" x14ac:dyDescent="0.25">
      <c r="A3" s="30"/>
      <c r="B3" s="495" t="s">
        <v>170</v>
      </c>
      <c r="C3" s="495"/>
      <c r="D3" s="495"/>
      <c r="E3" s="495"/>
      <c r="F3" s="495"/>
      <c r="G3" s="495"/>
      <c r="H3" s="495"/>
      <c r="I3" s="495"/>
      <c r="J3" s="495"/>
      <c r="K3" s="495"/>
      <c r="L3" s="495"/>
      <c r="M3" s="495"/>
      <c r="N3" s="30"/>
      <c r="O3" s="30"/>
      <c r="P3" s="56"/>
    </row>
    <row r="4" spans="1:21" ht="15.75" x14ac:dyDescent="0.25">
      <c r="A4" s="30"/>
      <c r="B4" s="495" t="s">
        <v>291</v>
      </c>
      <c r="C4" s="495"/>
      <c r="D4" s="495"/>
      <c r="E4" s="495"/>
      <c r="F4" s="495"/>
      <c r="G4" s="495"/>
      <c r="H4" s="495"/>
      <c r="I4" s="495"/>
      <c r="J4" s="495"/>
      <c r="K4" s="495"/>
      <c r="L4" s="495"/>
      <c r="M4" s="495"/>
      <c r="N4" s="30"/>
      <c r="O4" s="30"/>
      <c r="P4" s="56"/>
    </row>
    <row r="5" spans="1:21" ht="15.75" x14ac:dyDescent="0.25">
      <c r="A5" s="30"/>
      <c r="B5" s="495" t="s">
        <v>5</v>
      </c>
      <c r="C5" s="495"/>
      <c r="D5" s="495"/>
      <c r="E5" s="495"/>
      <c r="F5" s="495"/>
      <c r="G5" s="495"/>
      <c r="H5" s="495"/>
      <c r="I5" s="495"/>
      <c r="J5" s="495"/>
      <c r="K5" s="495"/>
      <c r="L5" s="495"/>
      <c r="M5" s="495"/>
      <c r="N5" s="30"/>
      <c r="O5" s="30"/>
      <c r="P5" s="56"/>
    </row>
    <row r="6" spans="1:21" x14ac:dyDescent="0.25">
      <c r="A6" s="30"/>
      <c r="B6" s="30"/>
      <c r="C6" s="30"/>
      <c r="E6" s="40"/>
      <c r="F6" s="40"/>
      <c r="G6" s="55"/>
      <c r="H6" s="55"/>
      <c r="I6" s="57"/>
      <c r="J6" s="55"/>
      <c r="K6" s="30"/>
      <c r="L6" s="40"/>
      <c r="M6" s="30"/>
      <c r="N6" s="30"/>
      <c r="O6" s="30"/>
      <c r="P6" s="56"/>
    </row>
    <row r="7" spans="1:21" ht="45" x14ac:dyDescent="0.25">
      <c r="A7" s="30"/>
      <c r="B7" s="30"/>
      <c r="C7" s="30"/>
      <c r="D7" s="30"/>
      <c r="E7" s="30"/>
      <c r="F7" s="30"/>
      <c r="G7" s="58" t="s">
        <v>171</v>
      </c>
      <c r="H7" s="59"/>
      <c r="I7" s="60"/>
      <c r="J7" s="59"/>
      <c r="K7" s="58" t="s">
        <v>172</v>
      </c>
      <c r="L7" s="59"/>
      <c r="M7" s="58" t="s">
        <v>173</v>
      </c>
      <c r="N7" s="30"/>
      <c r="O7" s="171"/>
      <c r="P7" s="172"/>
      <c r="Q7" s="109"/>
      <c r="R7" s="109"/>
      <c r="S7" s="109"/>
      <c r="T7" s="109"/>
      <c r="U7" s="109"/>
    </row>
    <row r="8" spans="1:21" x14ac:dyDescent="0.25">
      <c r="A8" s="30"/>
      <c r="B8" s="30"/>
      <c r="C8" s="30"/>
      <c r="D8" s="30" t="s">
        <v>266</v>
      </c>
      <c r="E8" s="30"/>
      <c r="F8" s="30"/>
      <c r="G8" s="61">
        <v>156228</v>
      </c>
      <c r="H8" s="62"/>
      <c r="I8" s="45"/>
      <c r="J8" s="62"/>
      <c r="K8" s="3">
        <v>62124111</v>
      </c>
      <c r="L8" s="45"/>
      <c r="M8" s="45">
        <f>+G8+K8</f>
        <v>62280339</v>
      </c>
      <c r="N8" s="45"/>
      <c r="O8" s="65"/>
      <c r="P8" s="173"/>
      <c r="Q8" s="50"/>
      <c r="R8" s="173"/>
      <c r="S8" s="50"/>
      <c r="T8" s="50"/>
      <c r="U8" s="50"/>
    </row>
    <row r="9" spans="1:21" x14ac:dyDescent="0.25">
      <c r="A9" s="30"/>
      <c r="B9" s="30"/>
      <c r="C9" s="30"/>
      <c r="D9" s="30" t="s">
        <v>51</v>
      </c>
      <c r="E9" s="30"/>
      <c r="F9" s="30"/>
      <c r="G9" s="63"/>
      <c r="H9" s="62"/>
      <c r="I9" s="45"/>
      <c r="J9" s="62"/>
      <c r="K9" s="47">
        <v>10329359</v>
      </c>
      <c r="L9" s="45"/>
      <c r="M9" s="47">
        <f>+G9+K9</f>
        <v>10329359</v>
      </c>
      <c r="N9" s="30"/>
      <c r="O9" s="65"/>
      <c r="P9" s="173"/>
      <c r="Q9" s="50"/>
      <c r="R9" s="173"/>
      <c r="S9" s="50"/>
      <c r="T9" s="50"/>
      <c r="U9" s="50"/>
    </row>
    <row r="10" spans="1:21" x14ac:dyDescent="0.25">
      <c r="A10" s="30"/>
      <c r="B10" s="30"/>
      <c r="C10" s="30"/>
      <c r="D10" s="30" t="s">
        <v>294</v>
      </c>
      <c r="E10" s="30"/>
      <c r="F10" s="30"/>
      <c r="G10" s="64">
        <f>+G8</f>
        <v>156228</v>
      </c>
      <c r="H10" s="62"/>
      <c r="I10" s="45"/>
      <c r="J10" s="62"/>
      <c r="K10" s="50">
        <f>SUM(K8:K9)</f>
        <v>72453470</v>
      </c>
      <c r="L10" s="45"/>
      <c r="M10" s="50">
        <f>+M8+M9</f>
        <v>72609698</v>
      </c>
      <c r="N10" s="30"/>
      <c r="O10" s="65"/>
      <c r="P10" s="173"/>
      <c r="Q10" s="50"/>
      <c r="R10" s="173"/>
      <c r="S10" s="50"/>
      <c r="T10" s="50"/>
      <c r="U10" s="50"/>
    </row>
    <row r="11" spans="1:21" x14ac:dyDescent="0.25">
      <c r="A11" s="30"/>
      <c r="B11" s="30"/>
      <c r="C11" s="30"/>
      <c r="D11" s="30"/>
      <c r="E11" s="30"/>
      <c r="F11" s="30"/>
      <c r="G11" s="65"/>
      <c r="H11" s="65"/>
      <c r="I11" s="50"/>
      <c r="J11" s="65"/>
      <c r="K11" s="50"/>
      <c r="L11" s="50"/>
      <c r="M11" s="50"/>
      <c r="N11" s="30"/>
      <c r="O11" s="65"/>
      <c r="P11" s="65"/>
      <c r="Q11" s="50"/>
      <c r="R11" s="65"/>
      <c r="S11" s="50"/>
      <c r="T11" s="50"/>
      <c r="U11" s="50"/>
    </row>
    <row r="12" spans="1:21" x14ac:dyDescent="0.25">
      <c r="A12" s="30"/>
      <c r="B12" s="30"/>
      <c r="C12" s="30"/>
      <c r="D12" s="66"/>
      <c r="E12" s="30"/>
      <c r="F12" s="30"/>
      <c r="G12" s="61"/>
      <c r="H12" s="62"/>
      <c r="I12" s="45"/>
      <c r="J12" s="62"/>
      <c r="K12" s="45"/>
      <c r="L12" s="45"/>
      <c r="M12" s="45"/>
      <c r="N12" s="30"/>
      <c r="O12" s="65"/>
      <c r="P12" s="173"/>
      <c r="Q12" s="50"/>
      <c r="R12" s="173"/>
      <c r="S12" s="50"/>
      <c r="T12" s="50"/>
      <c r="U12" s="50"/>
    </row>
    <row r="13" spans="1:21" ht="30" x14ac:dyDescent="0.25">
      <c r="A13" s="30"/>
      <c r="B13" s="30"/>
      <c r="C13" s="30"/>
      <c r="D13" s="66" t="s">
        <v>51</v>
      </c>
      <c r="E13" s="30"/>
      <c r="F13" s="30"/>
      <c r="G13" s="63"/>
      <c r="H13" s="62"/>
      <c r="I13" s="45"/>
      <c r="J13" s="62"/>
      <c r="K13" s="47">
        <v>11534011</v>
      </c>
      <c r="L13" s="45"/>
      <c r="M13" s="47">
        <f>+K13</f>
        <v>11534011</v>
      </c>
      <c r="N13" s="45"/>
      <c r="O13" s="65"/>
      <c r="P13" s="173"/>
      <c r="Q13" s="50"/>
      <c r="R13" s="173"/>
      <c r="S13" s="50"/>
      <c r="T13" s="50"/>
      <c r="U13" s="50"/>
    </row>
    <row r="14" spans="1:21" ht="15.75" thickBot="1" x14ac:dyDescent="0.3">
      <c r="A14" s="30"/>
      <c r="B14" s="42"/>
      <c r="C14" s="42"/>
      <c r="D14" s="67" t="s">
        <v>295</v>
      </c>
      <c r="E14" s="30"/>
      <c r="F14" s="30"/>
      <c r="G14" s="52">
        <f>+G10</f>
        <v>156228</v>
      </c>
      <c r="H14" s="68"/>
      <c r="I14" s="69"/>
      <c r="J14" s="68"/>
      <c r="K14" s="52">
        <f>+K10+K11+K12+K13</f>
        <v>83987481</v>
      </c>
      <c r="L14" s="45"/>
      <c r="M14" s="52">
        <f>+G14+K14</f>
        <v>84143709</v>
      </c>
      <c r="N14" s="45"/>
      <c r="O14" s="49"/>
      <c r="P14" s="68"/>
      <c r="Q14" s="65"/>
      <c r="R14" s="68"/>
      <c r="S14" s="49"/>
      <c r="T14" s="50"/>
      <c r="U14" s="49"/>
    </row>
    <row r="15" spans="1:21" ht="15.75" thickTop="1" x14ac:dyDescent="0.25">
      <c r="A15" s="30"/>
      <c r="B15" s="42"/>
      <c r="C15" s="42"/>
      <c r="D15" s="30"/>
      <c r="E15" s="30"/>
      <c r="F15" s="30"/>
      <c r="G15" s="69"/>
      <c r="H15" s="69"/>
      <c r="I15" s="69"/>
      <c r="J15" s="69"/>
      <c r="K15" s="45"/>
      <c r="L15" s="45"/>
      <c r="M15" s="45"/>
      <c r="N15" s="45"/>
      <c r="O15" s="171"/>
      <c r="P15" s="172"/>
      <c r="Q15" s="109"/>
      <c r="R15" s="109"/>
      <c r="S15" s="109"/>
      <c r="T15" s="109"/>
      <c r="U15" s="109"/>
    </row>
    <row r="16" spans="1:21" x14ac:dyDescent="0.25">
      <c r="A16" s="30"/>
      <c r="B16" s="30"/>
      <c r="C16" s="30"/>
      <c r="D16" s="67" t="s">
        <v>169</v>
      </c>
      <c r="E16" s="30"/>
      <c r="F16" s="30"/>
      <c r="G16" s="55"/>
      <c r="H16" s="55"/>
      <c r="I16" s="55"/>
      <c r="J16" s="55"/>
      <c r="K16" s="45"/>
      <c r="L16" s="30"/>
      <c r="M16" s="30"/>
      <c r="N16" s="30"/>
      <c r="O16" s="171"/>
      <c r="P16" s="172"/>
      <c r="Q16" s="109"/>
      <c r="R16" s="109"/>
      <c r="S16" s="109"/>
      <c r="T16" s="109"/>
      <c r="U16" s="109"/>
    </row>
    <row r="17" spans="1:21" x14ac:dyDescent="0.25">
      <c r="A17" s="30"/>
      <c r="B17" s="30"/>
      <c r="C17" s="30"/>
      <c r="D17" s="30"/>
      <c r="E17" s="30"/>
      <c r="F17" s="30"/>
      <c r="G17" s="30"/>
      <c r="H17" s="30"/>
      <c r="I17" s="30"/>
      <c r="J17" s="30"/>
      <c r="K17" s="30"/>
      <c r="L17" s="30"/>
      <c r="M17" s="30"/>
      <c r="N17" s="30"/>
      <c r="O17" s="171"/>
      <c r="P17" s="172"/>
      <c r="Q17" s="109"/>
      <c r="R17" s="109"/>
      <c r="S17" s="109"/>
      <c r="T17" s="109"/>
      <c r="U17" s="109"/>
    </row>
    <row r="18" spans="1:21" ht="15.75" x14ac:dyDescent="0.25">
      <c r="A18" s="30"/>
      <c r="B18" s="30"/>
      <c r="C18" s="30"/>
      <c r="D18" s="88"/>
      <c r="E18" s="30"/>
      <c r="F18" s="30"/>
      <c r="G18" s="30"/>
      <c r="H18" s="88"/>
      <c r="I18" s="30"/>
      <c r="J18" s="55"/>
      <c r="K18" s="30"/>
      <c r="L18" s="30"/>
      <c r="M18" s="30"/>
      <c r="N18" s="30"/>
      <c r="O18" s="30"/>
      <c r="P18" s="56"/>
    </row>
    <row r="19" spans="1:21" x14ac:dyDescent="0.25">
      <c r="A19" s="30"/>
      <c r="B19" s="30"/>
      <c r="C19" s="30"/>
      <c r="D19" s="30"/>
      <c r="E19" s="30"/>
      <c r="F19" s="30"/>
      <c r="G19" s="55"/>
      <c r="H19" s="55"/>
      <c r="I19" s="55"/>
      <c r="J19" s="55"/>
      <c r="K19" s="30"/>
      <c r="L19" s="30"/>
      <c r="M19" s="30"/>
      <c r="N19" s="30"/>
      <c r="O19" s="30"/>
      <c r="P19" s="56"/>
    </row>
    <row r="20" spans="1:21" ht="15.75" x14ac:dyDescent="0.25">
      <c r="A20" s="30"/>
      <c r="B20" s="30"/>
      <c r="C20" s="30"/>
      <c r="D20" s="30"/>
      <c r="E20" s="74" t="s">
        <v>218</v>
      </c>
      <c r="F20" s="74"/>
      <c r="G20" s="74"/>
      <c r="H20" s="55"/>
      <c r="I20" s="55"/>
      <c r="J20" s="55"/>
      <c r="K20" s="30"/>
      <c r="L20" s="30"/>
      <c r="M20" s="30"/>
      <c r="N20" s="30"/>
      <c r="O20" s="30"/>
      <c r="P20" s="56"/>
    </row>
    <row r="21" spans="1:21" ht="15.75" x14ac:dyDescent="0.25">
      <c r="A21" s="30"/>
      <c r="B21" s="30"/>
      <c r="C21" s="30"/>
      <c r="D21" s="30"/>
      <c r="E21" s="74" t="s">
        <v>219</v>
      </c>
      <c r="F21" s="74"/>
      <c r="H21" s="55"/>
      <c r="I21" s="55"/>
      <c r="J21" s="55"/>
      <c r="K21" s="30"/>
      <c r="L21" s="30"/>
      <c r="M21" s="30"/>
      <c r="N21" s="30"/>
      <c r="O21" s="30"/>
      <c r="P21" s="56"/>
    </row>
    <row r="22" spans="1:21" ht="15.75" x14ac:dyDescent="0.25">
      <c r="A22" s="30"/>
      <c r="B22" s="30"/>
      <c r="C22" s="30"/>
      <c r="D22" s="30"/>
      <c r="E22" s="88" t="s">
        <v>244</v>
      </c>
      <c r="F22" s="88"/>
      <c r="H22" s="55"/>
      <c r="I22" s="55"/>
      <c r="J22" s="55"/>
      <c r="K22" s="30"/>
      <c r="L22" s="30"/>
      <c r="M22" s="30"/>
      <c r="N22" s="30"/>
      <c r="O22" s="30"/>
      <c r="P22" s="56"/>
    </row>
    <row r="23" spans="1:21" x14ac:dyDescent="0.25">
      <c r="A23" s="30"/>
      <c r="B23" s="30"/>
      <c r="C23" s="30"/>
      <c r="E23" s="30"/>
      <c r="F23" s="30"/>
      <c r="G23" s="55"/>
      <c r="H23" s="55"/>
      <c r="I23" s="55"/>
      <c r="J23" s="55"/>
      <c r="K23" s="30"/>
      <c r="L23" s="30"/>
      <c r="M23" s="30"/>
      <c r="N23" s="30"/>
      <c r="O23" s="30"/>
      <c r="P23" s="56"/>
    </row>
    <row r="24" spans="1:21" x14ac:dyDescent="0.25">
      <c r="A24" s="30"/>
      <c r="B24" s="30"/>
      <c r="C24" s="30"/>
      <c r="D24" s="30"/>
      <c r="E24" s="30"/>
      <c r="F24" s="30"/>
      <c r="G24" s="55"/>
      <c r="H24" s="55"/>
      <c r="I24" s="55"/>
      <c r="J24" s="55"/>
      <c r="K24" s="30"/>
      <c r="L24" s="30"/>
      <c r="M24" s="30"/>
      <c r="N24" s="30"/>
      <c r="O24" s="30"/>
      <c r="P24" s="56"/>
    </row>
    <row r="25" spans="1:21" ht="15.75" x14ac:dyDescent="0.25">
      <c r="A25" s="30"/>
      <c r="B25" s="30"/>
      <c r="C25" s="30"/>
      <c r="D25" s="74" t="s">
        <v>214</v>
      </c>
      <c r="E25" s="30"/>
      <c r="F25" s="30"/>
      <c r="G25" s="30"/>
      <c r="H25" s="74" t="s">
        <v>214</v>
      </c>
      <c r="I25" s="30"/>
      <c r="J25" s="55"/>
      <c r="K25" s="45"/>
      <c r="L25" s="30"/>
      <c r="M25" s="30"/>
      <c r="N25" s="30"/>
      <c r="O25" s="30"/>
      <c r="P25" s="56"/>
    </row>
    <row r="26" spans="1:21" x14ac:dyDescent="0.25">
      <c r="A26" s="30"/>
      <c r="B26" s="30"/>
      <c r="C26" s="30"/>
      <c r="D26" s="39"/>
      <c r="E26" s="30"/>
      <c r="F26" s="30"/>
      <c r="G26" s="30"/>
      <c r="H26" s="39"/>
      <c r="I26" s="30"/>
      <c r="J26" s="55"/>
      <c r="K26" s="30"/>
      <c r="L26" s="30"/>
      <c r="M26" s="30"/>
      <c r="N26" s="30"/>
      <c r="O26" s="30"/>
      <c r="P26" s="56"/>
    </row>
    <row r="27" spans="1:21" ht="15.75" x14ac:dyDescent="0.25">
      <c r="A27" s="30"/>
      <c r="B27" s="30"/>
      <c r="C27" s="30"/>
      <c r="D27" s="74" t="s">
        <v>216</v>
      </c>
      <c r="E27" s="30"/>
      <c r="F27" s="30"/>
      <c r="G27" s="30"/>
      <c r="H27" s="74" t="s">
        <v>240</v>
      </c>
      <c r="I27" s="30"/>
      <c r="J27" s="55"/>
      <c r="K27" s="30"/>
      <c r="L27" s="30"/>
      <c r="M27" s="30"/>
      <c r="N27" s="30"/>
      <c r="O27" s="30"/>
      <c r="P27" s="56"/>
    </row>
    <row r="28" spans="1:21" ht="15.75" x14ac:dyDescent="0.25">
      <c r="A28" s="30"/>
      <c r="B28" s="30"/>
      <c r="C28" s="30"/>
      <c r="D28" s="88" t="s">
        <v>217</v>
      </c>
      <c r="E28" s="30"/>
      <c r="F28" s="30"/>
      <c r="G28" s="30"/>
      <c r="H28" s="88" t="s">
        <v>217</v>
      </c>
      <c r="I28" s="30"/>
      <c r="J28" s="55"/>
      <c r="K28" s="30" t="s">
        <v>241</v>
      </c>
      <c r="L28" s="30"/>
      <c r="M28" s="30"/>
      <c r="N28" s="30"/>
      <c r="O28" s="30"/>
      <c r="P28" s="56"/>
    </row>
    <row r="29" spans="1:21" x14ac:dyDescent="0.25">
      <c r="A29" s="30"/>
      <c r="B29" s="30"/>
      <c r="C29" s="30"/>
      <c r="D29" s="30"/>
      <c r="E29" s="30"/>
      <c r="F29" s="30"/>
      <c r="G29" s="55"/>
      <c r="H29" s="55"/>
      <c r="I29" s="55"/>
      <c r="J29" s="55"/>
      <c r="K29" s="30"/>
      <c r="L29" s="30"/>
      <c r="M29" s="30"/>
      <c r="N29" s="30"/>
      <c r="O29" s="30"/>
      <c r="P29" s="56"/>
    </row>
    <row r="30" spans="1:21" x14ac:dyDescent="0.25">
      <c r="A30" s="30"/>
      <c r="B30" s="30"/>
      <c r="C30" s="30"/>
      <c r="D30" s="30"/>
      <c r="E30" s="30"/>
      <c r="F30" s="30"/>
      <c r="G30" s="55"/>
      <c r="H30" s="55"/>
      <c r="I30" s="55"/>
      <c r="J30" s="55"/>
      <c r="K30" s="30"/>
      <c r="L30" s="30"/>
      <c r="M30" s="30"/>
      <c r="N30" s="30"/>
      <c r="O30" s="30"/>
      <c r="P30" s="56"/>
    </row>
    <row r="31" spans="1:21" x14ac:dyDescent="0.25">
      <c r="A31" s="30"/>
      <c r="B31" s="30"/>
      <c r="C31" s="30"/>
      <c r="D31" s="30"/>
      <c r="E31" s="30"/>
      <c r="F31" s="30"/>
      <c r="G31" s="55"/>
      <c r="H31" s="55"/>
      <c r="I31" s="55"/>
      <c r="J31" s="55"/>
      <c r="K31" s="30"/>
      <c r="L31" s="30"/>
      <c r="M31" s="30"/>
      <c r="N31" s="30"/>
      <c r="O31" s="30"/>
      <c r="P31" s="56"/>
    </row>
    <row r="32" spans="1:21" x14ac:dyDescent="0.25">
      <c r="A32" s="30"/>
      <c r="B32" s="30"/>
      <c r="C32" s="30"/>
      <c r="D32" s="30"/>
      <c r="E32" s="30"/>
      <c r="F32" s="30"/>
      <c r="G32" s="55"/>
      <c r="H32" s="55"/>
      <c r="I32" s="55"/>
      <c r="J32" s="55"/>
      <c r="K32" s="30"/>
      <c r="L32" s="30"/>
      <c r="M32" s="30"/>
      <c r="N32" s="30"/>
      <c r="O32" s="30"/>
      <c r="P32" s="56"/>
    </row>
    <row r="33" spans="1:16" x14ac:dyDescent="0.25">
      <c r="A33" s="30"/>
      <c r="B33" s="30"/>
      <c r="C33" s="30"/>
      <c r="D33" s="30"/>
      <c r="E33" s="30"/>
      <c r="F33" s="30"/>
      <c r="G33" s="55"/>
      <c r="H33" s="55"/>
      <c r="I33" s="55"/>
      <c r="J33" s="55"/>
      <c r="K33" s="30"/>
      <c r="L33" s="30"/>
      <c r="M33" s="30"/>
      <c r="N33" s="30"/>
      <c r="O33" s="30"/>
      <c r="P33" s="56"/>
    </row>
    <row r="34" spans="1:16" x14ac:dyDescent="0.25">
      <c r="A34" s="30"/>
      <c r="B34" s="30"/>
      <c r="C34" s="30"/>
      <c r="D34" s="30"/>
      <c r="E34" s="30"/>
      <c r="F34" s="30"/>
      <c r="G34" s="55"/>
      <c r="H34" s="55"/>
      <c r="I34" s="55"/>
      <c r="J34" s="55"/>
      <c r="K34" s="30"/>
      <c r="L34" s="30"/>
      <c r="M34" s="30"/>
      <c r="N34" s="30"/>
      <c r="O34" s="30"/>
      <c r="P34" s="56"/>
    </row>
    <row r="35" spans="1:16" x14ac:dyDescent="0.25">
      <c r="A35" s="30"/>
      <c r="B35" s="30"/>
      <c r="C35" s="30"/>
      <c r="D35" s="30"/>
      <c r="E35" s="30"/>
      <c r="F35" s="30"/>
      <c r="G35" s="55"/>
      <c r="H35" s="55"/>
      <c r="I35" s="55"/>
      <c r="J35" s="55"/>
      <c r="K35" s="30"/>
      <c r="L35" s="30"/>
      <c r="M35" s="30"/>
      <c r="N35" s="30"/>
      <c r="O35" s="30"/>
      <c r="P35" s="56"/>
    </row>
    <row r="36" spans="1:16" x14ac:dyDescent="0.25">
      <c r="A36" s="30"/>
      <c r="B36" s="30"/>
      <c r="C36" s="30"/>
      <c r="D36" s="30"/>
      <c r="E36" s="30"/>
      <c r="F36" s="30"/>
      <c r="G36" s="55"/>
      <c r="H36" s="55"/>
      <c r="I36" s="55"/>
      <c r="J36" s="55"/>
      <c r="K36" s="30"/>
      <c r="L36" s="30"/>
      <c r="M36" s="30"/>
      <c r="N36" s="30"/>
      <c r="O36" s="30"/>
      <c r="P36" s="56"/>
    </row>
    <row r="37" spans="1:16" x14ac:dyDescent="0.25">
      <c r="A37" s="30"/>
      <c r="B37" s="30"/>
      <c r="C37" s="30"/>
      <c r="D37" s="30"/>
      <c r="E37" s="30"/>
      <c r="F37" s="30"/>
      <c r="G37" s="55"/>
      <c r="H37" s="55"/>
      <c r="I37" s="55"/>
      <c r="J37" s="55"/>
      <c r="K37" s="30"/>
      <c r="L37" s="30"/>
      <c r="M37" s="30"/>
      <c r="N37" s="30"/>
      <c r="O37" s="30"/>
      <c r="P37" s="56"/>
    </row>
    <row r="38" spans="1:16" x14ac:dyDescent="0.25">
      <c r="A38" s="30"/>
      <c r="B38" s="30"/>
      <c r="C38" s="30"/>
      <c r="D38" s="30"/>
      <c r="E38" s="30"/>
      <c r="F38" s="30"/>
      <c r="G38" s="55"/>
      <c r="H38" s="55"/>
      <c r="I38" s="55"/>
      <c r="J38" s="55"/>
      <c r="K38" s="30"/>
      <c r="L38" s="30"/>
      <c r="M38" s="30"/>
      <c r="N38" s="30"/>
      <c r="O38" s="30"/>
      <c r="P38" s="56"/>
    </row>
    <row r="39" spans="1:16" x14ac:dyDescent="0.25">
      <c r="A39" s="30"/>
      <c r="B39" s="30"/>
      <c r="C39" s="30"/>
      <c r="D39" s="30"/>
      <c r="E39" s="30"/>
      <c r="F39" s="30"/>
      <c r="G39" s="55"/>
      <c r="H39" s="55"/>
      <c r="I39" s="55"/>
      <c r="J39" s="55"/>
      <c r="K39" s="30"/>
      <c r="L39" s="30"/>
      <c r="M39" s="30"/>
      <c r="N39" s="30"/>
      <c r="O39" s="30"/>
      <c r="P39" s="56"/>
    </row>
  </sheetData>
  <mergeCells count="4">
    <mergeCell ref="B2:M2"/>
    <mergeCell ref="B3:M3"/>
    <mergeCell ref="B4:M4"/>
    <mergeCell ref="B5:M5"/>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6"/>
  <sheetViews>
    <sheetView topLeftCell="A13" workbookViewId="0">
      <selection activeCell="I9" sqref="I9"/>
    </sheetView>
  </sheetViews>
  <sheetFormatPr baseColWidth="10" defaultColWidth="11.42578125" defaultRowHeight="15" x14ac:dyDescent="0.25"/>
  <cols>
    <col min="1" max="1" width="1.85546875" customWidth="1"/>
    <col min="2" max="2" width="34.28515625" customWidth="1"/>
    <col min="3" max="3" width="14.28515625" customWidth="1"/>
    <col min="4" max="4" width="14.140625" customWidth="1"/>
    <col min="5" max="5" width="2.85546875" customWidth="1"/>
    <col min="6" max="6" width="17.140625" customWidth="1"/>
    <col min="7" max="7" width="13" bestFit="1" customWidth="1"/>
    <col min="8" max="9" width="12.28515625" bestFit="1" customWidth="1"/>
  </cols>
  <sheetData>
    <row r="1" spans="1:9" x14ac:dyDescent="0.25">
      <c r="A1" s="30"/>
      <c r="C1" s="30"/>
      <c r="D1" s="30"/>
      <c r="E1" s="30"/>
      <c r="F1" s="30"/>
      <c r="G1" s="30"/>
    </row>
    <row r="2" spans="1:9" ht="15.75" x14ac:dyDescent="0.25">
      <c r="A2" s="495" t="s">
        <v>197</v>
      </c>
      <c r="B2" s="495"/>
      <c r="C2" s="495"/>
      <c r="D2" s="495"/>
      <c r="E2" s="495"/>
      <c r="F2" s="495"/>
      <c r="G2" s="30"/>
    </row>
    <row r="3" spans="1:9" ht="15.75" x14ac:dyDescent="0.25">
      <c r="A3" s="495" t="s">
        <v>174</v>
      </c>
      <c r="B3" s="495"/>
      <c r="C3" s="495"/>
      <c r="D3" s="495"/>
      <c r="E3" s="495"/>
      <c r="F3" s="495"/>
      <c r="G3" s="30"/>
    </row>
    <row r="4" spans="1:9" ht="15.75" x14ac:dyDescent="0.25">
      <c r="A4" s="495" t="s">
        <v>292</v>
      </c>
      <c r="B4" s="495"/>
      <c r="C4" s="495"/>
      <c r="D4" s="495"/>
      <c r="E4" s="495"/>
      <c r="F4" s="495"/>
      <c r="G4" s="30"/>
    </row>
    <row r="5" spans="1:9" ht="15.75" x14ac:dyDescent="0.25">
      <c r="A5" s="495" t="s">
        <v>5</v>
      </c>
      <c r="B5" s="495"/>
      <c r="C5" s="495"/>
      <c r="D5" s="495"/>
      <c r="E5" s="495"/>
      <c r="F5" s="495"/>
      <c r="G5" s="30"/>
    </row>
    <row r="6" spans="1:9" ht="15" customHeight="1" x14ac:dyDescent="0.25">
      <c r="A6" s="30"/>
      <c r="B6" s="40"/>
      <c r="C6" s="40"/>
      <c r="D6" s="30"/>
      <c r="E6" s="30"/>
      <c r="F6" s="30"/>
      <c r="G6" s="30"/>
    </row>
    <row r="7" spans="1:9" ht="15" customHeight="1" x14ac:dyDescent="0.25">
      <c r="A7" s="30"/>
      <c r="B7" s="30"/>
      <c r="C7" s="30"/>
      <c r="D7" s="41">
        <v>2021</v>
      </c>
      <c r="E7" s="41"/>
      <c r="F7" s="41">
        <v>2020</v>
      </c>
      <c r="G7" s="30"/>
    </row>
    <row r="8" spans="1:9" ht="15" customHeight="1" x14ac:dyDescent="0.25">
      <c r="A8" s="42" t="s">
        <v>175</v>
      </c>
      <c r="B8" s="43"/>
      <c r="C8" s="43"/>
      <c r="D8" s="44"/>
      <c r="E8" s="44"/>
      <c r="F8" s="44"/>
      <c r="G8" s="30"/>
    </row>
    <row r="9" spans="1:9" ht="36" customHeight="1" x14ac:dyDescent="0.25">
      <c r="A9" s="30"/>
      <c r="B9" s="66" t="s">
        <v>176</v>
      </c>
      <c r="C9" s="30"/>
      <c r="D9" s="46">
        <v>131507064</v>
      </c>
      <c r="E9" s="46"/>
      <c r="F9" s="135">
        <v>111516480</v>
      </c>
      <c r="G9" s="30"/>
    </row>
    <row r="10" spans="1:9" ht="12" customHeight="1" x14ac:dyDescent="0.25">
      <c r="A10" s="30"/>
      <c r="B10" s="66"/>
      <c r="C10" s="30"/>
      <c r="D10" s="46"/>
      <c r="E10" s="46"/>
      <c r="F10" s="135"/>
      <c r="G10" s="30"/>
    </row>
    <row r="11" spans="1:9" ht="23.25" customHeight="1" x14ac:dyDescent="0.25">
      <c r="A11" s="30"/>
      <c r="B11" s="66" t="s">
        <v>177</v>
      </c>
      <c r="C11" s="30"/>
      <c r="D11" s="46">
        <v>-68206483</v>
      </c>
      <c r="E11" s="46"/>
      <c r="F11" s="135">
        <v>-55453115</v>
      </c>
      <c r="G11" s="135"/>
    </row>
    <row r="12" spans="1:9" ht="30.75" customHeight="1" x14ac:dyDescent="0.25">
      <c r="A12" s="55"/>
      <c r="B12" s="66" t="s">
        <v>178</v>
      </c>
      <c r="C12" s="30"/>
      <c r="D12" s="46">
        <v>-7689427</v>
      </c>
      <c r="E12" s="46"/>
      <c r="F12" s="135">
        <v>-7590929</v>
      </c>
      <c r="G12" s="55"/>
    </row>
    <row r="13" spans="1:9" ht="24" customHeight="1" x14ac:dyDescent="0.25">
      <c r="A13" s="30"/>
      <c r="B13" s="66" t="s">
        <v>179</v>
      </c>
      <c r="C13" s="30"/>
      <c r="D13" s="46">
        <v>-41850103</v>
      </c>
      <c r="E13" s="46"/>
      <c r="F13" s="135">
        <v>-31786423</v>
      </c>
      <c r="G13" s="30"/>
    </row>
    <row r="14" spans="1:9" x14ac:dyDescent="0.25">
      <c r="A14" s="30"/>
      <c r="B14" s="66" t="s">
        <v>180</v>
      </c>
      <c r="C14" s="30"/>
      <c r="D14" s="80">
        <v>0</v>
      </c>
      <c r="E14" s="48"/>
      <c r="F14" s="80">
        <v>-3507082</v>
      </c>
      <c r="G14" s="81"/>
      <c r="I14" s="82"/>
    </row>
    <row r="15" spans="1:9" ht="17.25" customHeight="1" x14ac:dyDescent="0.25">
      <c r="A15" s="42" t="s">
        <v>181</v>
      </c>
      <c r="B15" s="30"/>
      <c r="C15" s="30"/>
      <c r="D15" s="49">
        <f>SUM(D9:D14)</f>
        <v>13761051</v>
      </c>
      <c r="E15" s="48"/>
      <c r="F15" s="49">
        <f>SUM(F9:F14)</f>
        <v>13178931</v>
      </c>
      <c r="G15" s="45"/>
    </row>
    <row r="16" spans="1:9" x14ac:dyDescent="0.25">
      <c r="A16" s="30"/>
      <c r="B16" s="30" t="s">
        <v>153</v>
      </c>
      <c r="C16" s="30"/>
      <c r="D16" s="45"/>
      <c r="E16" s="45"/>
      <c r="F16" s="45"/>
      <c r="G16" s="30"/>
      <c r="H16" s="82"/>
      <c r="I16" s="82"/>
    </row>
    <row r="17" spans="1:7" x14ac:dyDescent="0.25">
      <c r="A17" s="70"/>
      <c r="B17" s="71"/>
      <c r="C17" s="55"/>
      <c r="D17" s="65"/>
      <c r="E17" s="65"/>
      <c r="F17" s="65"/>
      <c r="G17" s="55"/>
    </row>
    <row r="18" spans="1:7" ht="27.75" customHeight="1" x14ac:dyDescent="0.25">
      <c r="A18" s="30"/>
      <c r="B18" s="66" t="s">
        <v>182</v>
      </c>
      <c r="C18" s="30"/>
      <c r="D18" s="110">
        <v>-2200458</v>
      </c>
      <c r="E18" s="46"/>
      <c r="F18" s="110">
        <v>-15118581</v>
      </c>
      <c r="G18" s="30"/>
    </row>
    <row r="19" spans="1:7" ht="33" customHeight="1" x14ac:dyDescent="0.25">
      <c r="A19" s="30"/>
      <c r="B19" s="66" t="s">
        <v>183</v>
      </c>
      <c r="C19" s="30"/>
      <c r="D19" s="149">
        <v>1157970</v>
      </c>
      <c r="E19" s="46"/>
      <c r="F19" s="149">
        <v>-945114</v>
      </c>
      <c r="G19" s="30"/>
    </row>
    <row r="20" spans="1:7" x14ac:dyDescent="0.25">
      <c r="A20" s="42" t="s">
        <v>184</v>
      </c>
      <c r="B20" s="30"/>
      <c r="C20" s="30"/>
      <c r="D20" s="49">
        <f>SUM(D18:D19)</f>
        <v>-1042488</v>
      </c>
      <c r="E20" s="48"/>
      <c r="F20" s="49">
        <f>SUM(F18:F19)</f>
        <v>-16063695</v>
      </c>
      <c r="G20" s="30"/>
    </row>
    <row r="21" spans="1:7" x14ac:dyDescent="0.25">
      <c r="A21" s="70"/>
      <c r="B21" s="72"/>
      <c r="C21" s="55"/>
      <c r="D21" s="69"/>
      <c r="E21" s="69"/>
      <c r="F21" s="69"/>
      <c r="G21" s="55"/>
    </row>
    <row r="22" spans="1:7" x14ac:dyDescent="0.25">
      <c r="A22" s="54" t="s">
        <v>185</v>
      </c>
      <c r="B22" s="30"/>
      <c r="C22" s="30"/>
      <c r="D22" s="135">
        <f>+D20+D15</f>
        <v>12718563</v>
      </c>
      <c r="E22" s="46"/>
      <c r="F22" s="135">
        <f>+F20+F15</f>
        <v>-2884764</v>
      </c>
      <c r="G22" s="30"/>
    </row>
    <row r="23" spans="1:7" x14ac:dyDescent="0.25">
      <c r="A23" s="30" t="s">
        <v>186</v>
      </c>
      <c r="B23" s="30"/>
      <c r="C23" s="30"/>
      <c r="D23" s="51">
        <v>11099327</v>
      </c>
      <c r="E23" s="46"/>
      <c r="F23" s="51">
        <v>13984091</v>
      </c>
      <c r="G23" s="45"/>
    </row>
    <row r="24" spans="1:7" ht="15.75" thickBot="1" x14ac:dyDescent="0.3">
      <c r="A24" s="42" t="s">
        <v>187</v>
      </c>
      <c r="B24" s="30"/>
      <c r="C24" s="30"/>
      <c r="D24" s="52">
        <f>+D22+D23</f>
        <v>23817890</v>
      </c>
      <c r="E24" s="53"/>
      <c r="F24" s="52">
        <f>+F22+F23</f>
        <v>11099327</v>
      </c>
      <c r="G24" s="45"/>
    </row>
    <row r="25" spans="1:7" ht="15.75" thickTop="1" x14ac:dyDescent="0.25">
      <c r="A25" s="42"/>
      <c r="B25" s="30"/>
      <c r="C25" s="30"/>
      <c r="D25" s="44"/>
      <c r="E25" s="44"/>
      <c r="F25" s="30"/>
      <c r="G25" s="45"/>
    </row>
    <row r="26" spans="1:7" x14ac:dyDescent="0.25">
      <c r="A26" s="30"/>
      <c r="B26" s="30"/>
      <c r="C26" s="30"/>
      <c r="D26" s="45"/>
      <c r="E26" s="30"/>
      <c r="F26" s="45"/>
      <c r="G26" s="30"/>
    </row>
    <row r="27" spans="1:7" x14ac:dyDescent="0.25">
      <c r="A27" s="30" t="s">
        <v>169</v>
      </c>
      <c r="B27" s="30"/>
      <c r="C27" s="30"/>
      <c r="D27" s="45"/>
      <c r="E27" s="30"/>
      <c r="F27" s="30"/>
      <c r="G27" s="45"/>
    </row>
    <row r="28" spans="1:7" x14ac:dyDescent="0.25">
      <c r="A28" s="30"/>
      <c r="B28" s="30"/>
      <c r="C28" s="30"/>
      <c r="D28" s="3"/>
      <c r="E28" s="4"/>
      <c r="F28" s="4"/>
      <c r="G28" s="4"/>
    </row>
    <row r="29" spans="1:7" ht="15.75" x14ac:dyDescent="0.25">
      <c r="A29" s="88"/>
      <c r="B29" s="30"/>
      <c r="C29" s="88"/>
      <c r="D29" s="30"/>
      <c r="E29" s="30"/>
      <c r="F29" s="30"/>
      <c r="G29" s="30"/>
    </row>
    <row r="30" spans="1:7" x14ac:dyDescent="0.25">
      <c r="A30" s="30"/>
      <c r="B30" s="30"/>
      <c r="C30" s="30"/>
      <c r="D30" s="30"/>
      <c r="E30" s="30"/>
      <c r="F30" s="30"/>
      <c r="G30" s="30"/>
    </row>
    <row r="31" spans="1:7" x14ac:dyDescent="0.25">
      <c r="A31" s="30"/>
      <c r="B31" s="30"/>
      <c r="C31" s="30"/>
      <c r="D31" s="30"/>
      <c r="E31" s="30"/>
      <c r="F31" s="30"/>
      <c r="G31" s="30"/>
    </row>
    <row r="32" spans="1:7" ht="15.75" x14ac:dyDescent="0.25">
      <c r="A32" s="30"/>
      <c r="B32" s="74" t="s">
        <v>220</v>
      </c>
      <c r="C32" s="74"/>
      <c r="D32" s="55"/>
      <c r="E32" s="55"/>
      <c r="F32" s="30"/>
      <c r="G32" s="30"/>
    </row>
    <row r="33" spans="1:7" ht="15.75" x14ac:dyDescent="0.25">
      <c r="A33" s="30"/>
      <c r="B33" s="74" t="s">
        <v>221</v>
      </c>
      <c r="D33" s="55"/>
      <c r="E33" s="55"/>
      <c r="F33" s="30"/>
      <c r="G33" s="30"/>
    </row>
    <row r="34" spans="1:7" ht="15.75" x14ac:dyDescent="0.25">
      <c r="A34" s="30"/>
      <c r="B34" s="88" t="s">
        <v>245</v>
      </c>
      <c r="D34" s="55"/>
      <c r="E34" s="55"/>
      <c r="F34" s="30"/>
      <c r="G34" s="30"/>
    </row>
    <row r="35" spans="1:7" x14ac:dyDescent="0.25">
      <c r="A35" s="30"/>
      <c r="B35" s="30"/>
      <c r="C35" s="30"/>
      <c r="D35" s="30"/>
      <c r="E35" s="30"/>
      <c r="F35" s="30"/>
      <c r="G35" s="30"/>
    </row>
    <row r="36" spans="1:7" x14ac:dyDescent="0.25">
      <c r="A36" s="30"/>
      <c r="B36" s="30"/>
      <c r="C36" s="30"/>
      <c r="D36" s="30"/>
      <c r="E36" s="30"/>
      <c r="F36" s="30"/>
      <c r="G36" s="30"/>
    </row>
    <row r="37" spans="1:7" x14ac:dyDescent="0.25">
      <c r="A37" s="30"/>
      <c r="B37" s="30"/>
      <c r="C37" s="30"/>
      <c r="D37" s="30"/>
      <c r="E37" s="30"/>
      <c r="F37" s="30"/>
      <c r="G37" s="30"/>
    </row>
    <row r="38" spans="1:7" ht="15.75" x14ac:dyDescent="0.25">
      <c r="A38" s="74" t="s">
        <v>214</v>
      </c>
      <c r="B38" s="30"/>
      <c r="C38" s="74" t="s">
        <v>215</v>
      </c>
      <c r="D38" s="30"/>
      <c r="E38" s="30"/>
      <c r="F38" s="45"/>
      <c r="G38" s="30"/>
    </row>
    <row r="39" spans="1:7" x14ac:dyDescent="0.25">
      <c r="A39" s="39"/>
      <c r="B39" s="30"/>
      <c r="D39" s="30"/>
      <c r="E39" s="30"/>
      <c r="F39" s="30"/>
      <c r="G39" s="30"/>
    </row>
    <row r="40" spans="1:7" ht="15.75" x14ac:dyDescent="0.25">
      <c r="A40" s="74" t="s">
        <v>216</v>
      </c>
      <c r="B40" s="30"/>
      <c r="C40" s="90" t="s">
        <v>243</v>
      </c>
      <c r="D40" s="30"/>
      <c r="E40" s="30"/>
      <c r="F40" s="30"/>
      <c r="G40" s="30"/>
    </row>
    <row r="41" spans="1:7" ht="15.75" x14ac:dyDescent="0.25">
      <c r="A41" s="88" t="s">
        <v>217</v>
      </c>
      <c r="B41" s="30"/>
      <c r="C41" s="88" t="s">
        <v>242</v>
      </c>
      <c r="D41" s="30"/>
      <c r="E41" s="30"/>
      <c r="F41" s="30"/>
      <c r="G41" s="30"/>
    </row>
    <row r="42" spans="1:7" x14ac:dyDescent="0.25">
      <c r="A42" s="30"/>
      <c r="B42" s="30"/>
      <c r="C42" s="30"/>
      <c r="D42" s="73"/>
      <c r="E42" s="73"/>
      <c r="F42" s="30"/>
      <c r="G42" s="30"/>
    </row>
    <row r="43" spans="1:7" x14ac:dyDescent="0.25">
      <c r="A43" s="30"/>
      <c r="B43" s="30"/>
      <c r="C43" s="30"/>
      <c r="D43" s="73"/>
      <c r="E43" s="73"/>
      <c r="F43" s="30"/>
      <c r="G43" s="30"/>
    </row>
    <row r="44" spans="1:7" x14ac:dyDescent="0.25">
      <c r="A44" s="30"/>
      <c r="B44" s="30"/>
      <c r="C44" s="30"/>
      <c r="D44" s="73"/>
      <c r="E44" s="73"/>
      <c r="F44" s="30"/>
      <c r="G44" s="30"/>
    </row>
    <row r="45" spans="1:7" x14ac:dyDescent="0.25">
      <c r="A45" s="30"/>
      <c r="B45" s="30"/>
      <c r="C45" s="30"/>
      <c r="D45" s="73"/>
      <c r="E45" s="73"/>
      <c r="F45" s="30"/>
      <c r="G45" s="30"/>
    </row>
    <row r="46" spans="1:7" x14ac:dyDescent="0.25">
      <c r="A46" s="30"/>
      <c r="B46" s="30"/>
      <c r="C46" s="30"/>
      <c r="D46" s="73"/>
      <c r="E46" s="73"/>
      <c r="F46" s="30"/>
      <c r="G46" s="30"/>
    </row>
  </sheetData>
  <mergeCells count="4">
    <mergeCell ref="A2:F2"/>
    <mergeCell ref="A3:F3"/>
    <mergeCell ref="A4:F4"/>
    <mergeCell ref="A5:F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I48"/>
  <sheetViews>
    <sheetView topLeftCell="A13" workbookViewId="0">
      <selection activeCell="M47" sqref="M47"/>
    </sheetView>
  </sheetViews>
  <sheetFormatPr baseColWidth="10" defaultColWidth="11.42578125" defaultRowHeight="15" x14ac:dyDescent="0.25"/>
  <cols>
    <col min="1" max="1" width="2" customWidth="1"/>
    <col min="2" max="2" width="2.28515625" customWidth="1"/>
    <col min="3" max="3" width="26.85546875" customWidth="1"/>
    <col min="4" max="5" width="12.7109375" bestFit="1" customWidth="1"/>
    <col min="6" max="6" width="3" customWidth="1"/>
    <col min="7" max="7" width="12.7109375" bestFit="1" customWidth="1"/>
    <col min="8" max="8" width="13.42578125" bestFit="1" customWidth="1"/>
  </cols>
  <sheetData>
    <row r="4" spans="1:9" x14ac:dyDescent="0.25">
      <c r="A4" s="55"/>
      <c r="B4" s="55"/>
      <c r="C4" s="55"/>
      <c r="D4" s="55"/>
      <c r="E4" s="55"/>
      <c r="F4" s="55"/>
      <c r="G4" s="55"/>
      <c r="H4" s="55"/>
      <c r="I4" s="55"/>
    </row>
    <row r="5" spans="1:9" ht="15.75" x14ac:dyDescent="0.25">
      <c r="A5" s="55"/>
      <c r="B5" s="55"/>
      <c r="C5" s="495" t="s">
        <v>197</v>
      </c>
      <c r="D5" s="495"/>
      <c r="E5" s="495"/>
      <c r="F5" s="495"/>
      <c r="G5" s="495"/>
      <c r="H5" s="495"/>
      <c r="I5" s="74"/>
    </row>
    <row r="6" spans="1:9" ht="15.75" x14ac:dyDescent="0.25">
      <c r="A6" s="55"/>
      <c r="C6" s="495" t="s">
        <v>188</v>
      </c>
      <c r="D6" s="495"/>
      <c r="E6" s="495"/>
      <c r="F6" s="495"/>
      <c r="G6" s="495"/>
      <c r="H6" s="495"/>
      <c r="I6" s="74"/>
    </row>
    <row r="7" spans="1:9" ht="15.75" x14ac:dyDescent="0.25">
      <c r="A7" s="55"/>
      <c r="B7" s="55"/>
      <c r="C7" s="495" t="s">
        <v>5</v>
      </c>
      <c r="D7" s="495"/>
      <c r="E7" s="495"/>
      <c r="F7" s="495"/>
      <c r="G7" s="495"/>
      <c r="H7" s="495"/>
      <c r="I7" s="74"/>
    </row>
    <row r="8" spans="1:9" x14ac:dyDescent="0.25">
      <c r="A8" s="55"/>
      <c r="B8" s="55"/>
      <c r="C8" s="55"/>
      <c r="D8" s="55"/>
      <c r="E8" s="55"/>
      <c r="F8" s="55"/>
      <c r="G8" s="55"/>
      <c r="H8" s="55"/>
      <c r="I8" s="55"/>
    </row>
    <row r="9" spans="1:9" x14ac:dyDescent="0.25">
      <c r="A9" s="55"/>
      <c r="B9" s="55"/>
      <c r="C9" s="55"/>
      <c r="D9" s="55"/>
      <c r="E9" s="55"/>
      <c r="F9" s="55"/>
      <c r="G9" s="55"/>
      <c r="H9" s="55"/>
      <c r="I9" s="55"/>
    </row>
    <row r="10" spans="1:9" x14ac:dyDescent="0.25">
      <c r="A10" s="55"/>
      <c r="B10" s="55"/>
      <c r="C10" s="55"/>
      <c r="D10" s="577">
        <v>2021</v>
      </c>
      <c r="E10" s="577"/>
      <c r="F10" s="55"/>
      <c r="G10" s="577">
        <v>2020</v>
      </c>
      <c r="H10" s="577"/>
      <c r="I10" s="55"/>
    </row>
    <row r="11" spans="1:9" x14ac:dyDescent="0.25">
      <c r="A11" s="55"/>
      <c r="B11" s="55"/>
      <c r="C11" s="75" t="s">
        <v>189</v>
      </c>
      <c r="D11" s="41" t="s">
        <v>190</v>
      </c>
      <c r="E11" s="41" t="s">
        <v>191</v>
      </c>
      <c r="F11" s="76"/>
      <c r="G11" s="41" t="s">
        <v>190</v>
      </c>
      <c r="H11" s="41" t="s">
        <v>191</v>
      </c>
      <c r="I11" s="55"/>
    </row>
    <row r="12" spans="1:9" x14ac:dyDescent="0.25">
      <c r="A12" s="55"/>
      <c r="B12" s="55"/>
      <c r="C12" s="55" t="s">
        <v>189</v>
      </c>
      <c r="D12" s="76">
        <v>510276</v>
      </c>
      <c r="E12" s="76"/>
      <c r="F12" s="76"/>
      <c r="G12" s="76">
        <v>498821</v>
      </c>
      <c r="H12" s="76"/>
      <c r="I12" s="55"/>
    </row>
    <row r="13" spans="1:9" x14ac:dyDescent="0.25">
      <c r="A13" s="55"/>
      <c r="B13" s="55"/>
      <c r="C13" s="55" t="s">
        <v>189</v>
      </c>
      <c r="D13" s="76"/>
      <c r="E13" s="76"/>
      <c r="F13" s="76"/>
      <c r="G13" s="76"/>
      <c r="H13" s="76"/>
      <c r="I13" s="55"/>
    </row>
    <row r="14" spans="1:9" x14ac:dyDescent="0.25">
      <c r="A14" s="55"/>
      <c r="B14" s="55"/>
      <c r="C14" s="55" t="s">
        <v>43</v>
      </c>
      <c r="D14" s="76"/>
      <c r="E14" s="76">
        <v>24177559</v>
      </c>
      <c r="F14" s="76"/>
      <c r="G14" s="76"/>
      <c r="H14" s="76">
        <v>22796185</v>
      </c>
      <c r="I14" s="55"/>
    </row>
    <row r="15" spans="1:9" ht="15.75" thickBot="1" x14ac:dyDescent="0.3">
      <c r="A15" s="55"/>
      <c r="B15" s="55"/>
      <c r="C15" s="55"/>
      <c r="D15" s="77">
        <f>SUM(D12:D14)</f>
        <v>510276</v>
      </c>
      <c r="E15" s="77">
        <f>SUM(E14)</f>
        <v>24177559</v>
      </c>
      <c r="F15" s="76"/>
      <c r="G15" s="77">
        <f>SUM(G12:G14)</f>
        <v>498821</v>
      </c>
      <c r="H15" s="77">
        <f>SUM(H14)</f>
        <v>22796185</v>
      </c>
      <c r="I15" s="55"/>
    </row>
    <row r="16" spans="1:9" ht="15.75" thickTop="1" x14ac:dyDescent="0.25">
      <c r="A16" s="55"/>
      <c r="B16" s="55"/>
      <c r="C16" s="55"/>
      <c r="D16" s="76"/>
      <c r="E16" s="76"/>
      <c r="F16" s="76"/>
      <c r="G16" s="76"/>
      <c r="H16" s="76"/>
      <c r="I16" s="55"/>
    </row>
    <row r="17" spans="1:9" x14ac:dyDescent="0.25">
      <c r="A17" s="55"/>
      <c r="B17" s="55"/>
      <c r="C17" s="75" t="s">
        <v>192</v>
      </c>
      <c r="D17" s="76"/>
      <c r="E17" s="76"/>
      <c r="F17" s="76"/>
      <c r="G17" s="76"/>
      <c r="H17" s="76"/>
      <c r="I17" s="55"/>
    </row>
    <row r="18" spans="1:9" x14ac:dyDescent="0.25">
      <c r="A18" s="55"/>
      <c r="B18" s="55"/>
      <c r="C18" s="55" t="s">
        <v>192</v>
      </c>
      <c r="D18" s="76">
        <v>845666</v>
      </c>
      <c r="E18" s="76"/>
      <c r="F18" s="76"/>
      <c r="G18" s="76">
        <v>2424782</v>
      </c>
      <c r="H18" s="76"/>
      <c r="I18" s="55"/>
    </row>
    <row r="19" spans="1:9" x14ac:dyDescent="0.25">
      <c r="A19" s="55"/>
      <c r="B19" s="55"/>
      <c r="C19" s="55" t="s">
        <v>45</v>
      </c>
      <c r="D19" s="76"/>
      <c r="E19" s="76">
        <v>111797</v>
      </c>
      <c r="F19" s="76"/>
      <c r="G19" s="76"/>
      <c r="H19" s="76">
        <v>85426</v>
      </c>
      <c r="I19" s="55"/>
    </row>
    <row r="20" spans="1:9" x14ac:dyDescent="0.25">
      <c r="A20" s="55"/>
      <c r="B20" s="55"/>
      <c r="C20" s="55"/>
      <c r="D20" s="76"/>
      <c r="E20" s="76"/>
      <c r="F20" s="76"/>
      <c r="G20" s="76"/>
      <c r="H20" s="76"/>
      <c r="I20" s="55"/>
    </row>
    <row r="21" spans="1:9" x14ac:dyDescent="0.25">
      <c r="A21" s="55"/>
      <c r="B21" s="55"/>
      <c r="C21" s="143" t="s">
        <v>193</v>
      </c>
      <c r="D21" s="76"/>
      <c r="E21" s="76"/>
      <c r="F21" s="76"/>
      <c r="G21" s="76"/>
      <c r="H21" s="76"/>
      <c r="I21" s="55"/>
    </row>
    <row r="22" spans="1:9" x14ac:dyDescent="0.25">
      <c r="A22" s="55"/>
      <c r="B22" s="55"/>
      <c r="C22" s="144" t="s">
        <v>43</v>
      </c>
      <c r="D22" s="76">
        <v>24177559</v>
      </c>
      <c r="E22" s="76"/>
      <c r="F22" s="76"/>
      <c r="G22" s="76">
        <v>22796185</v>
      </c>
      <c r="H22" s="76"/>
      <c r="I22" s="55"/>
    </row>
    <row r="23" spans="1:9" x14ac:dyDescent="0.25">
      <c r="A23" s="55"/>
      <c r="B23" s="55"/>
      <c r="C23" s="144" t="s">
        <v>43</v>
      </c>
      <c r="D23" s="76"/>
      <c r="E23" s="76">
        <v>24177559</v>
      </c>
      <c r="F23" s="76"/>
      <c r="G23" s="76"/>
      <c r="H23" s="76">
        <v>22796185</v>
      </c>
      <c r="I23" s="55"/>
    </row>
    <row r="24" spans="1:9" x14ac:dyDescent="0.25">
      <c r="A24" s="55"/>
      <c r="B24" s="55"/>
      <c r="C24" s="144" t="s">
        <v>194</v>
      </c>
      <c r="D24" s="76"/>
      <c r="E24" s="76"/>
      <c r="F24" s="76"/>
      <c r="G24" s="76"/>
      <c r="H24" s="76"/>
      <c r="I24" s="55"/>
    </row>
    <row r="25" spans="1:9" x14ac:dyDescent="0.25">
      <c r="A25" s="55"/>
      <c r="B25" s="55"/>
      <c r="C25" s="144" t="s">
        <v>195</v>
      </c>
      <c r="D25" s="76"/>
      <c r="E25" s="76"/>
      <c r="F25" s="76"/>
      <c r="G25" s="76"/>
      <c r="H25" s="76"/>
      <c r="I25" s="55"/>
    </row>
    <row r="26" spans="1:9" x14ac:dyDescent="0.25">
      <c r="A26" s="55"/>
      <c r="B26" s="55"/>
      <c r="C26" s="144" t="s">
        <v>195</v>
      </c>
      <c r="D26" s="76"/>
      <c r="E26" s="76"/>
      <c r="F26" s="76"/>
      <c r="G26" s="76"/>
      <c r="H26" s="76"/>
      <c r="I26" s="55"/>
    </row>
    <row r="27" spans="1:9" ht="15.75" thickBot="1" x14ac:dyDescent="0.3">
      <c r="A27" s="55"/>
      <c r="B27" s="55"/>
      <c r="C27" s="144"/>
      <c r="D27" s="77">
        <f>SUM(D22:D26)</f>
        <v>24177559</v>
      </c>
      <c r="E27" s="77">
        <f>SUM(E22:E26)</f>
        <v>24177559</v>
      </c>
      <c r="F27" s="76"/>
      <c r="G27" s="77">
        <f>SUM(G22:G26)</f>
        <v>22796185</v>
      </c>
      <c r="H27" s="77">
        <f>+H19-H23</f>
        <v>-22710759</v>
      </c>
      <c r="I27" s="55"/>
    </row>
    <row r="28" spans="1:9" ht="15.75" thickTop="1" x14ac:dyDescent="0.25">
      <c r="A28" s="55"/>
      <c r="B28" s="55"/>
      <c r="C28" s="144"/>
      <c r="D28" s="76"/>
      <c r="E28" s="76"/>
      <c r="F28" s="76"/>
      <c r="G28" s="76"/>
      <c r="H28" s="76"/>
      <c r="I28" s="55"/>
    </row>
    <row r="29" spans="1:9" x14ac:dyDescent="0.25">
      <c r="A29" s="55"/>
      <c r="B29" s="55"/>
      <c r="C29" s="143" t="s">
        <v>193</v>
      </c>
      <c r="D29" s="76"/>
      <c r="E29" s="76"/>
      <c r="F29" s="76"/>
      <c r="G29" s="76"/>
      <c r="H29" s="76"/>
      <c r="I29" s="55"/>
    </row>
    <row r="30" spans="1:9" x14ac:dyDescent="0.25">
      <c r="A30" s="55"/>
      <c r="B30" s="55"/>
      <c r="C30" s="144" t="s">
        <v>45</v>
      </c>
      <c r="D30" s="76">
        <v>335390</v>
      </c>
      <c r="E30" s="76"/>
      <c r="F30" s="76"/>
      <c r="G30" s="76">
        <v>275639</v>
      </c>
      <c r="H30" s="76"/>
      <c r="I30" s="55"/>
    </row>
    <row r="31" spans="1:9" x14ac:dyDescent="0.25">
      <c r="A31" s="55"/>
      <c r="B31" s="55"/>
      <c r="C31" s="144" t="s">
        <v>194</v>
      </c>
      <c r="D31" s="76"/>
      <c r="E31" s="76"/>
      <c r="F31" s="76"/>
      <c r="G31" s="76"/>
      <c r="H31" s="76"/>
      <c r="I31" s="55"/>
    </row>
    <row r="32" spans="1:9" x14ac:dyDescent="0.25">
      <c r="A32" s="55"/>
      <c r="B32" s="55"/>
      <c r="C32" s="144" t="s">
        <v>196</v>
      </c>
      <c r="D32" s="76"/>
      <c r="E32" s="76">
        <v>335390</v>
      </c>
      <c r="F32" s="76"/>
      <c r="G32" s="76"/>
      <c r="H32" s="76">
        <v>275639</v>
      </c>
      <c r="I32" s="55"/>
    </row>
    <row r="33" spans="1:9" ht="15.75" thickBot="1" x14ac:dyDescent="0.3">
      <c r="A33" s="55"/>
      <c r="B33" s="55"/>
      <c r="C33" s="144"/>
      <c r="D33" s="77">
        <f>SUM(D30:D32)</f>
        <v>335390</v>
      </c>
      <c r="E33" s="77">
        <f>SUM(E30:E32)</f>
        <v>335390</v>
      </c>
      <c r="F33" s="76"/>
      <c r="G33" s="77">
        <f>SUM(G30:G32)</f>
        <v>275639</v>
      </c>
      <c r="H33" s="77">
        <f>SUM(H30:H32)</f>
        <v>275639</v>
      </c>
      <c r="I33" s="55"/>
    </row>
    <row r="34" spans="1:9" ht="15.75" thickTop="1" x14ac:dyDescent="0.25">
      <c r="A34" s="55"/>
      <c r="B34" s="55"/>
      <c r="C34" s="55"/>
      <c r="D34" s="55"/>
      <c r="E34" s="55"/>
      <c r="F34" s="76"/>
      <c r="G34" s="76"/>
      <c r="H34" s="76"/>
      <c r="I34" s="55"/>
    </row>
    <row r="39" spans="1:9" ht="15.75" x14ac:dyDescent="0.25">
      <c r="C39" s="74" t="s">
        <v>220</v>
      </c>
      <c r="D39" s="74"/>
      <c r="E39" s="55"/>
    </row>
    <row r="40" spans="1:9" ht="15.75" x14ac:dyDescent="0.25">
      <c r="C40" s="74" t="s">
        <v>221</v>
      </c>
      <c r="E40" s="55"/>
    </row>
    <row r="41" spans="1:9" ht="15.75" x14ac:dyDescent="0.25">
      <c r="C41" s="88" t="s">
        <v>245</v>
      </c>
      <c r="E41" s="55"/>
    </row>
    <row r="45" spans="1:9" ht="15.75" x14ac:dyDescent="0.25">
      <c r="B45" s="74" t="s">
        <v>214</v>
      </c>
      <c r="C45" s="30"/>
      <c r="E45" s="74" t="s">
        <v>215</v>
      </c>
      <c r="F45" s="30"/>
      <c r="G45" s="30"/>
      <c r="H45" s="55"/>
    </row>
    <row r="46" spans="1:9" x14ac:dyDescent="0.25">
      <c r="B46" s="39"/>
      <c r="C46" s="30"/>
      <c r="F46" s="30"/>
      <c r="G46" s="30"/>
      <c r="H46" s="55"/>
    </row>
    <row r="47" spans="1:9" ht="15.75" x14ac:dyDescent="0.25">
      <c r="B47" s="74" t="s">
        <v>216</v>
      </c>
      <c r="C47" s="30"/>
      <c r="E47" s="90" t="s">
        <v>243</v>
      </c>
      <c r="F47" s="30"/>
      <c r="G47" s="30"/>
      <c r="H47" s="55"/>
    </row>
    <row r="48" spans="1:9" ht="15.75" x14ac:dyDescent="0.25">
      <c r="B48" s="88" t="s">
        <v>217</v>
      </c>
      <c r="C48" s="30"/>
      <c r="E48" s="88" t="s">
        <v>242</v>
      </c>
      <c r="F48" s="30"/>
      <c r="G48" s="30"/>
      <c r="H48" s="55"/>
    </row>
  </sheetData>
  <mergeCells count="5">
    <mergeCell ref="C5:H5"/>
    <mergeCell ref="C6:H6"/>
    <mergeCell ref="C7:H7"/>
    <mergeCell ref="D10:E10"/>
    <mergeCell ref="G10:H10"/>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3"/>
  <sheetViews>
    <sheetView topLeftCell="A10" workbookViewId="0">
      <selection activeCell="J24" sqref="J23:J24"/>
    </sheetView>
  </sheetViews>
  <sheetFormatPr baseColWidth="10" defaultColWidth="11.42578125" defaultRowHeight="15" x14ac:dyDescent="0.25"/>
  <cols>
    <col min="2" max="2" width="17.5703125" customWidth="1"/>
    <col min="3" max="3" width="14" customWidth="1"/>
    <col min="4" max="4" width="15" customWidth="1"/>
    <col min="5" max="5" width="12.140625" customWidth="1"/>
    <col min="6" max="6" width="16.5703125" customWidth="1"/>
    <col min="7" max="7" width="16" customWidth="1"/>
    <col min="8" max="8" width="17" customWidth="1"/>
  </cols>
  <sheetData>
    <row r="1" spans="1:11" x14ac:dyDescent="0.25">
      <c r="A1" s="578" t="s">
        <v>223</v>
      </c>
      <c r="B1" s="578"/>
      <c r="C1" s="578"/>
      <c r="D1" s="578"/>
      <c r="E1" s="578"/>
      <c r="F1" s="578"/>
      <c r="G1" s="91"/>
      <c r="H1" s="91"/>
    </row>
    <row r="2" spans="1:11" x14ac:dyDescent="0.25">
      <c r="A2" s="578" t="s">
        <v>293</v>
      </c>
      <c r="B2" s="578"/>
      <c r="C2" s="578"/>
      <c r="D2" s="578"/>
      <c r="E2" s="578"/>
      <c r="F2" s="578"/>
      <c r="G2" s="91"/>
      <c r="H2" s="91"/>
    </row>
    <row r="3" spans="1:11" x14ac:dyDescent="0.25">
      <c r="A3" s="578" t="s">
        <v>224</v>
      </c>
      <c r="B3" s="578"/>
      <c r="C3" s="578"/>
      <c r="D3" s="578"/>
      <c r="E3" s="578"/>
      <c r="F3" s="578"/>
      <c r="G3" s="91"/>
      <c r="H3" s="91"/>
    </row>
    <row r="4" spans="1:11" x14ac:dyDescent="0.25">
      <c r="A4" s="579" t="s">
        <v>225</v>
      </c>
      <c r="B4" s="579"/>
      <c r="C4" s="579"/>
      <c r="D4" s="579"/>
      <c r="E4" s="579"/>
      <c r="F4" s="579"/>
      <c r="G4" s="92"/>
      <c r="H4" s="92"/>
    </row>
    <row r="5" spans="1:11" x14ac:dyDescent="0.25">
      <c r="A5" s="580"/>
      <c r="B5" s="580"/>
      <c r="C5" s="580"/>
      <c r="D5" s="580"/>
      <c r="E5" s="580"/>
      <c r="F5" s="580"/>
      <c r="G5" s="580"/>
      <c r="H5" s="580"/>
    </row>
    <row r="6" spans="1:11" ht="57" x14ac:dyDescent="0.25">
      <c r="A6" s="581" t="s">
        <v>226</v>
      </c>
      <c r="B6" s="581"/>
      <c r="C6" s="93" t="s">
        <v>227</v>
      </c>
      <c r="D6" s="93" t="s">
        <v>228</v>
      </c>
      <c r="E6" s="93" t="s">
        <v>229</v>
      </c>
      <c r="F6" s="94" t="s">
        <v>230</v>
      </c>
    </row>
    <row r="7" spans="1:11" ht="32.25" customHeight="1" x14ac:dyDescent="0.25">
      <c r="A7" s="95">
        <v>1</v>
      </c>
      <c r="B7" s="96" t="s">
        <v>231</v>
      </c>
      <c r="C7" s="101">
        <f>+C8+C9</f>
        <v>120603805</v>
      </c>
      <c r="D7" s="101">
        <f>+D8+D9</f>
        <v>131507064</v>
      </c>
      <c r="E7" s="102">
        <f>+D7/C7</f>
        <v>1.0904055970705071</v>
      </c>
      <c r="F7" s="101">
        <f>+C7-D7</f>
        <v>-10903259</v>
      </c>
      <c r="H7" s="104"/>
    </row>
    <row r="8" spans="1:11" ht="32.25" customHeight="1" x14ac:dyDescent="0.25">
      <c r="A8" s="95"/>
      <c r="B8" s="98" t="s">
        <v>277</v>
      </c>
      <c r="C8" s="101">
        <v>87628805</v>
      </c>
      <c r="D8" s="101">
        <v>100522027</v>
      </c>
      <c r="E8" s="102">
        <f>+D8/C8</f>
        <v>1.1471345181530206</v>
      </c>
      <c r="F8" s="101">
        <f>+C8-D8</f>
        <v>-12893222</v>
      </c>
      <c r="G8" s="104"/>
    </row>
    <row r="9" spans="1:11" ht="30" x14ac:dyDescent="0.25">
      <c r="A9" s="97">
        <v>1.5</v>
      </c>
      <c r="B9" s="98" t="s">
        <v>232</v>
      </c>
      <c r="C9" s="101">
        <v>32975000</v>
      </c>
      <c r="D9" s="101">
        <v>30985037</v>
      </c>
      <c r="E9" s="101">
        <f t="shared" ref="E9:E16" si="0">+D9/C9</f>
        <v>0.93965237300985593</v>
      </c>
      <c r="F9" s="101">
        <f t="shared" ref="F9:F16" si="1">+C9-D9</f>
        <v>1989963</v>
      </c>
      <c r="G9" s="104"/>
    </row>
    <row r="10" spans="1:11" x14ac:dyDescent="0.25">
      <c r="A10" s="95">
        <v>2</v>
      </c>
      <c r="B10" s="96" t="s">
        <v>233</v>
      </c>
      <c r="C10" s="101">
        <f>+C11+C12+C13+C14</f>
        <v>109069794</v>
      </c>
      <c r="D10" s="101">
        <f>+D11+D12+D13+D14</f>
        <v>119973053</v>
      </c>
      <c r="E10" s="102">
        <f t="shared" si="0"/>
        <v>1.0999658897311202</v>
      </c>
      <c r="F10" s="101">
        <f t="shared" si="1"/>
        <v>-10903259</v>
      </c>
      <c r="G10" s="111"/>
    </row>
    <row r="11" spans="1:11" ht="30" x14ac:dyDescent="0.25">
      <c r="A11" s="97">
        <v>2.1</v>
      </c>
      <c r="B11" s="98" t="s">
        <v>234</v>
      </c>
      <c r="C11" s="101">
        <v>68751020</v>
      </c>
      <c r="D11" s="101">
        <v>75895910</v>
      </c>
      <c r="E11" s="102">
        <f t="shared" si="0"/>
        <v>1.1039241308710765</v>
      </c>
      <c r="F11" s="101">
        <f t="shared" si="1"/>
        <v>-7144890</v>
      </c>
      <c r="G11" s="111"/>
      <c r="H11" s="4"/>
      <c r="I11" s="4"/>
      <c r="J11" s="110"/>
      <c r="K11" s="85"/>
    </row>
    <row r="12" spans="1:11" ht="30" x14ac:dyDescent="0.25">
      <c r="A12" s="97">
        <v>2.2000000000000002</v>
      </c>
      <c r="B12" s="98" t="s">
        <v>235</v>
      </c>
      <c r="C12" s="101">
        <v>10942550</v>
      </c>
      <c r="D12" s="101">
        <v>11314648</v>
      </c>
      <c r="E12" s="102">
        <f t="shared" si="0"/>
        <v>1.0340046881211418</v>
      </c>
      <c r="F12" s="101">
        <f t="shared" si="1"/>
        <v>-372098</v>
      </c>
      <c r="G12" s="111"/>
      <c r="H12" s="4"/>
      <c r="I12" s="4"/>
      <c r="J12" s="3"/>
      <c r="K12" s="85"/>
    </row>
    <row r="13" spans="1:11" ht="30" x14ac:dyDescent="0.25">
      <c r="A13" s="97">
        <v>2.2999999999999998</v>
      </c>
      <c r="B13" s="98" t="s">
        <v>236</v>
      </c>
      <c r="C13" s="101">
        <v>29376224</v>
      </c>
      <c r="D13" s="101">
        <v>32762495</v>
      </c>
      <c r="E13" s="102">
        <f t="shared" si="0"/>
        <v>1.1152725074536469</v>
      </c>
      <c r="F13" s="101">
        <f t="shared" si="1"/>
        <v>-3386271</v>
      </c>
      <c r="G13" s="111"/>
      <c r="H13" s="4"/>
      <c r="I13" s="4"/>
      <c r="J13" s="128"/>
      <c r="K13" s="85"/>
    </row>
    <row r="14" spans="1:11" x14ac:dyDescent="0.25">
      <c r="A14" s="97">
        <v>2.7</v>
      </c>
      <c r="B14" s="98" t="s">
        <v>237</v>
      </c>
      <c r="C14" s="101">
        <v>0</v>
      </c>
      <c r="D14" s="101">
        <v>0</v>
      </c>
      <c r="E14" s="102">
        <v>0</v>
      </c>
      <c r="F14" s="101">
        <f t="shared" si="1"/>
        <v>0</v>
      </c>
      <c r="G14" s="111"/>
      <c r="H14" s="4"/>
      <c r="I14" s="4"/>
      <c r="J14" s="79"/>
      <c r="K14" s="86"/>
    </row>
    <row r="15" spans="1:11" x14ac:dyDescent="0.25">
      <c r="A15" s="97">
        <v>2.9</v>
      </c>
      <c r="B15" s="98" t="s">
        <v>238</v>
      </c>
      <c r="C15" s="101">
        <f>+C7-C10</f>
        <v>11534011</v>
      </c>
      <c r="D15" s="101">
        <f>+D7-D10</f>
        <v>11534011</v>
      </c>
      <c r="E15" s="102">
        <f t="shared" si="0"/>
        <v>1</v>
      </c>
      <c r="F15" s="101">
        <f>+C15-D15</f>
        <v>0</v>
      </c>
      <c r="G15" s="111"/>
      <c r="H15" s="4"/>
      <c r="I15" s="4"/>
      <c r="J15" s="128"/>
      <c r="K15" s="85"/>
    </row>
    <row r="16" spans="1:11" ht="31.5" x14ac:dyDescent="0.25">
      <c r="A16" s="99"/>
      <c r="B16" s="100" t="s">
        <v>239</v>
      </c>
      <c r="C16" s="147">
        <f>+C7-C10+C15</f>
        <v>23068022</v>
      </c>
      <c r="D16" s="147">
        <f>+D7-D10+D15</f>
        <v>23068022</v>
      </c>
      <c r="E16" s="148">
        <f t="shared" si="0"/>
        <v>1</v>
      </c>
      <c r="F16" s="147">
        <f t="shared" si="1"/>
        <v>0</v>
      </c>
      <c r="G16" s="111"/>
      <c r="H16" s="4"/>
      <c r="I16" s="4"/>
      <c r="J16" s="79"/>
      <c r="K16" s="85"/>
    </row>
    <row r="17" spans="1:7" x14ac:dyDescent="0.25">
      <c r="C17" s="101"/>
      <c r="D17" s="101"/>
      <c r="G17" s="111"/>
    </row>
    <row r="18" spans="1:7" x14ac:dyDescent="0.25">
      <c r="G18" s="217"/>
    </row>
    <row r="19" spans="1:7" x14ac:dyDescent="0.25">
      <c r="D19" s="30"/>
      <c r="E19" s="30"/>
      <c r="F19" s="30"/>
      <c r="G19" s="30"/>
    </row>
    <row r="24" spans="1:7" ht="15.75" x14ac:dyDescent="0.25">
      <c r="A24" s="495" t="s">
        <v>315</v>
      </c>
      <c r="B24" s="495"/>
      <c r="C24" s="495"/>
      <c r="D24" s="495"/>
      <c r="E24" s="495"/>
      <c r="F24" s="495"/>
    </row>
    <row r="25" spans="1:7" ht="15.75" x14ac:dyDescent="0.25">
      <c r="A25" s="103" t="s">
        <v>313</v>
      </c>
      <c r="D25" s="55"/>
    </row>
    <row r="26" spans="1:7" ht="15.75" x14ac:dyDescent="0.25">
      <c r="B26" s="88" t="s">
        <v>314</v>
      </c>
      <c r="D26" s="55"/>
    </row>
    <row r="30" spans="1:7" ht="15.75" x14ac:dyDescent="0.25">
      <c r="A30" s="74" t="s">
        <v>214</v>
      </c>
      <c r="B30" s="30"/>
      <c r="D30" s="74" t="s">
        <v>215</v>
      </c>
      <c r="E30" s="30"/>
      <c r="F30" s="30"/>
    </row>
    <row r="31" spans="1:7" x14ac:dyDescent="0.25">
      <c r="A31" s="39"/>
      <c r="B31" s="30"/>
      <c r="E31" s="30"/>
      <c r="F31" s="30"/>
    </row>
    <row r="32" spans="1:7" ht="15.75" x14ac:dyDescent="0.25">
      <c r="A32" s="74" t="s">
        <v>216</v>
      </c>
      <c r="B32" s="30"/>
      <c r="D32" s="90" t="s">
        <v>243</v>
      </c>
      <c r="E32" s="30"/>
      <c r="F32" s="30"/>
    </row>
    <row r="33" spans="1:6" ht="15.75" x14ac:dyDescent="0.25">
      <c r="A33" s="88" t="s">
        <v>217</v>
      </c>
      <c r="B33" s="30"/>
      <c r="D33" s="88" t="s">
        <v>242</v>
      </c>
      <c r="E33" s="30"/>
      <c r="F33" s="30"/>
    </row>
  </sheetData>
  <mergeCells count="7">
    <mergeCell ref="A24:F24"/>
    <mergeCell ref="A1:F1"/>
    <mergeCell ref="A2:F2"/>
    <mergeCell ref="A3:F3"/>
    <mergeCell ref="A4:F4"/>
    <mergeCell ref="A5:H5"/>
    <mergeCell ref="A6:B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workbookViewId="0">
      <selection activeCell="H16" sqref="H16"/>
    </sheetView>
  </sheetViews>
  <sheetFormatPr baseColWidth="10" defaultRowHeight="15" x14ac:dyDescent="0.25"/>
  <cols>
    <col min="1" max="1" width="18.5703125" customWidth="1"/>
    <col min="2" max="2" width="14.42578125" customWidth="1"/>
    <col min="3" max="3" width="13.42578125" customWidth="1"/>
    <col min="4" max="4" width="12.42578125" customWidth="1"/>
    <col min="5" max="5" width="14" customWidth="1"/>
    <col min="6" max="6" width="16.140625" customWidth="1"/>
  </cols>
  <sheetData>
    <row r="1" spans="1:5" ht="15.75" x14ac:dyDescent="0.25">
      <c r="A1" s="495" t="s">
        <v>246</v>
      </c>
      <c r="B1" s="495"/>
    </row>
    <row r="2" spans="1:5" x14ac:dyDescent="0.25">
      <c r="A2" s="106"/>
    </row>
    <row r="3" spans="1:5" ht="15.75" x14ac:dyDescent="0.25">
      <c r="A3" s="105" t="s">
        <v>299</v>
      </c>
    </row>
    <row r="4" spans="1:5" x14ac:dyDescent="0.25">
      <c r="A4" s="106"/>
    </row>
    <row r="5" spans="1:5" x14ac:dyDescent="0.25">
      <c r="A5" s="106"/>
    </row>
    <row r="6" spans="1:5" ht="42.75" x14ac:dyDescent="0.25">
      <c r="A6" s="121">
        <v>2020</v>
      </c>
      <c r="B6" s="122" t="s">
        <v>267</v>
      </c>
      <c r="C6" s="122" t="s">
        <v>268</v>
      </c>
      <c r="D6" s="122" t="s">
        <v>269</v>
      </c>
      <c r="E6" s="122" t="s">
        <v>270</v>
      </c>
    </row>
    <row r="7" spans="1:5" x14ac:dyDescent="0.25">
      <c r="A7" s="56"/>
      <c r="B7" s="107"/>
      <c r="C7" s="107"/>
      <c r="D7" s="107"/>
    </row>
    <row r="8" spans="1:5" ht="15.75" x14ac:dyDescent="0.25">
      <c r="A8" s="108" t="s">
        <v>247</v>
      </c>
      <c r="B8" s="107"/>
      <c r="C8" s="107"/>
      <c r="D8" s="107"/>
    </row>
    <row r="9" spans="1:5" x14ac:dyDescent="0.25">
      <c r="A9" s="115"/>
      <c r="B9" s="107"/>
      <c r="C9" s="107"/>
      <c r="D9" s="107"/>
    </row>
    <row r="10" spans="1:5" ht="19.5" customHeight="1" x14ac:dyDescent="0.25">
      <c r="A10" s="118" t="s">
        <v>248</v>
      </c>
      <c r="B10" s="119">
        <v>49697489</v>
      </c>
      <c r="C10" s="119">
        <v>11781842</v>
      </c>
      <c r="D10" s="119">
        <v>21712469</v>
      </c>
      <c r="E10" s="120">
        <f>+B10+C10+D10</f>
        <v>83191800</v>
      </c>
    </row>
    <row r="11" spans="1:5" ht="19.5" customHeight="1" x14ac:dyDescent="0.25">
      <c r="A11" s="118" t="s">
        <v>249</v>
      </c>
      <c r="B11" s="119">
        <v>15895</v>
      </c>
      <c r="C11" s="119">
        <v>2184563</v>
      </c>
      <c r="D11" s="119">
        <v>0</v>
      </c>
      <c r="E11" s="120">
        <f t="shared" ref="E11:E12" si="0">+B11+C11+D11</f>
        <v>2200458</v>
      </c>
    </row>
    <row r="12" spans="1:5" ht="19.5" customHeight="1" x14ac:dyDescent="0.25">
      <c r="A12" s="118" t="s">
        <v>193</v>
      </c>
      <c r="B12" s="119">
        <v>0</v>
      </c>
      <c r="C12" s="119">
        <v>0</v>
      </c>
      <c r="D12" s="119">
        <v>0</v>
      </c>
      <c r="E12" s="120">
        <f t="shared" si="0"/>
        <v>0</v>
      </c>
    </row>
    <row r="13" spans="1:5" ht="19.5" customHeight="1" x14ac:dyDescent="0.25">
      <c r="A13" s="118" t="s">
        <v>250</v>
      </c>
      <c r="B13" s="123">
        <f>+B10+B11+B12</f>
        <v>49713384</v>
      </c>
      <c r="C13" s="123">
        <f>+C10+C11+C12</f>
        <v>13966405</v>
      </c>
      <c r="D13" s="123">
        <f t="shared" ref="D13" si="1">+D10+D11+D12</f>
        <v>21712469</v>
      </c>
      <c r="E13" s="124">
        <f>+B13+C13+D13</f>
        <v>85392258</v>
      </c>
    </row>
    <row r="14" spans="1:5" x14ac:dyDescent="0.25">
      <c r="A14" s="116"/>
      <c r="B14" s="116"/>
      <c r="C14" s="116"/>
      <c r="D14" s="116"/>
    </row>
    <row r="15" spans="1:5" ht="30" customHeight="1" x14ac:dyDescent="0.25">
      <c r="A15" s="582" t="s">
        <v>251</v>
      </c>
      <c r="B15" s="582"/>
      <c r="C15" s="116"/>
      <c r="D15" s="116"/>
    </row>
    <row r="16" spans="1:5" x14ac:dyDescent="0.25">
      <c r="A16" s="116"/>
      <c r="B16" s="116"/>
      <c r="C16" s="116"/>
      <c r="D16" s="116"/>
    </row>
    <row r="17" spans="1:6" ht="19.5" customHeight="1" x14ac:dyDescent="0.25">
      <c r="A17" s="118" t="s">
        <v>248</v>
      </c>
      <c r="B17" s="119">
        <v>17017918</v>
      </c>
      <c r="C17" s="119">
        <v>946988</v>
      </c>
      <c r="D17" s="119">
        <v>4831279</v>
      </c>
      <c r="E17" s="119">
        <f>SUM(B17:D17)</f>
        <v>22796185</v>
      </c>
      <c r="F17" s="120"/>
    </row>
    <row r="18" spans="1:6" ht="26.25" customHeight="1" x14ac:dyDescent="0.25">
      <c r="A18" s="118" t="s">
        <v>252</v>
      </c>
      <c r="B18" s="119">
        <v>850896</v>
      </c>
      <c r="C18" s="119">
        <v>47350</v>
      </c>
      <c r="D18" s="119">
        <v>483128</v>
      </c>
      <c r="E18" s="119">
        <f t="shared" ref="E18:E19" si="2">SUM(B18:D18)</f>
        <v>1381374</v>
      </c>
      <c r="F18" s="120"/>
    </row>
    <row r="19" spans="1:6" ht="19.5" customHeight="1" x14ac:dyDescent="0.25">
      <c r="A19" s="118" t="s">
        <v>193</v>
      </c>
      <c r="B19" s="119">
        <v>0</v>
      </c>
      <c r="C19" s="119">
        <v>0</v>
      </c>
      <c r="D19" s="119">
        <v>0</v>
      </c>
      <c r="E19" s="119">
        <f t="shared" si="2"/>
        <v>0</v>
      </c>
    </row>
    <row r="20" spans="1:6" ht="19.5" customHeight="1" x14ac:dyDescent="0.25">
      <c r="A20" s="118" t="s">
        <v>250</v>
      </c>
      <c r="B20" s="123">
        <f>+B17+B18+B19</f>
        <v>17868814</v>
      </c>
      <c r="C20" s="123">
        <f t="shared" ref="C20:E20" si="3">+C17+C18+C19</f>
        <v>994338</v>
      </c>
      <c r="D20" s="123">
        <f t="shared" si="3"/>
        <v>5314407</v>
      </c>
      <c r="E20" s="123">
        <f t="shared" si="3"/>
        <v>24177559</v>
      </c>
    </row>
    <row r="21" spans="1:6" ht="35.25" customHeight="1" thickBot="1" x14ac:dyDescent="0.3">
      <c r="A21" s="118" t="s">
        <v>253</v>
      </c>
      <c r="B21" s="125">
        <f>+B13-B20</f>
        <v>31844570</v>
      </c>
      <c r="C21" s="125">
        <f t="shared" ref="C21:E21" si="4">+C13-C20</f>
        <v>12972067</v>
      </c>
      <c r="D21" s="125">
        <f t="shared" si="4"/>
        <v>16398062</v>
      </c>
      <c r="E21" s="125">
        <f t="shared" si="4"/>
        <v>61214699</v>
      </c>
    </row>
    <row r="22" spans="1:6" ht="15.75" thickTop="1" x14ac:dyDescent="0.25">
      <c r="A22" s="117"/>
    </row>
    <row r="23" spans="1:6" x14ac:dyDescent="0.25">
      <c r="A23" s="106"/>
    </row>
  </sheetData>
  <mergeCells count="2">
    <mergeCell ref="A15:B15"/>
    <mergeCell ref="A1:B1"/>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0"/>
  <sheetViews>
    <sheetView workbookViewId="0">
      <selection activeCell="H21" sqref="H21"/>
    </sheetView>
  </sheetViews>
  <sheetFormatPr baseColWidth="10" defaultRowHeight="15" x14ac:dyDescent="0.25"/>
  <cols>
    <col min="1" max="1" width="54.28515625" customWidth="1"/>
    <col min="2" max="2" width="12.85546875" bestFit="1" customWidth="1"/>
  </cols>
  <sheetData>
    <row r="1" spans="1:5" x14ac:dyDescent="0.25">
      <c r="B1" s="104"/>
    </row>
    <row r="2" spans="1:5" x14ac:dyDescent="0.25">
      <c r="A2" s="152" t="s">
        <v>74</v>
      </c>
      <c r="B2" s="160">
        <v>741450</v>
      </c>
      <c r="D2" s="154">
        <v>741450</v>
      </c>
    </row>
    <row r="3" spans="1:5" x14ac:dyDescent="0.25">
      <c r="A3" s="152" t="s">
        <v>75</v>
      </c>
      <c r="B3" s="161" t="s">
        <v>285</v>
      </c>
      <c r="D3" s="155">
        <v>0</v>
      </c>
    </row>
    <row r="4" spans="1:5" x14ac:dyDescent="0.25">
      <c r="A4" s="152" t="s">
        <v>76</v>
      </c>
      <c r="B4" s="161">
        <v>2355564</v>
      </c>
      <c r="D4" s="155">
        <v>2355564</v>
      </c>
    </row>
    <row r="5" spans="1:5" x14ac:dyDescent="0.25">
      <c r="A5" s="152" t="s">
        <v>206</v>
      </c>
      <c r="B5" s="161">
        <v>32652</v>
      </c>
      <c r="D5" s="155">
        <v>32652</v>
      </c>
    </row>
    <row r="6" spans="1:5" x14ac:dyDescent="0.25">
      <c r="A6" s="151" t="s">
        <v>77</v>
      </c>
      <c r="B6" s="162"/>
      <c r="D6" s="153"/>
    </row>
    <row r="7" spans="1:5" x14ac:dyDescent="0.25">
      <c r="A7" s="152" t="s">
        <v>78</v>
      </c>
      <c r="B7" s="161" t="s">
        <v>285</v>
      </c>
      <c r="D7" s="155">
        <v>0</v>
      </c>
    </row>
    <row r="8" spans="1:5" x14ac:dyDescent="0.25">
      <c r="A8" s="152" t="s">
        <v>79</v>
      </c>
      <c r="B8" s="161">
        <v>155495</v>
      </c>
      <c r="D8" s="155">
        <v>155495</v>
      </c>
    </row>
    <row r="9" spans="1:5" x14ac:dyDescent="0.25">
      <c r="A9" s="151" t="s">
        <v>80</v>
      </c>
      <c r="B9" s="162"/>
      <c r="D9" s="153"/>
    </row>
    <row r="10" spans="1:5" x14ac:dyDescent="0.25">
      <c r="A10" s="152" t="s">
        <v>81</v>
      </c>
      <c r="B10" s="163">
        <v>338496</v>
      </c>
      <c r="D10" s="156">
        <v>338496</v>
      </c>
    </row>
    <row r="11" spans="1:5" x14ac:dyDescent="0.25">
      <c r="A11" s="152" t="s">
        <v>256</v>
      </c>
      <c r="B11" s="163" t="s">
        <v>285</v>
      </c>
      <c r="D11" s="156">
        <v>0</v>
      </c>
    </row>
    <row r="12" spans="1:5" x14ac:dyDescent="0.25">
      <c r="A12" s="151" t="s">
        <v>82</v>
      </c>
      <c r="B12" s="162"/>
      <c r="D12" s="153"/>
    </row>
    <row r="13" spans="1:5" x14ac:dyDescent="0.25">
      <c r="A13" s="152" t="s">
        <v>83</v>
      </c>
      <c r="B13" s="161">
        <v>34767</v>
      </c>
      <c r="D13" s="155">
        <v>34767</v>
      </c>
    </row>
    <row r="14" spans="1:5" x14ac:dyDescent="0.25">
      <c r="A14" s="152" t="s">
        <v>84</v>
      </c>
      <c r="B14" s="161">
        <v>9910</v>
      </c>
      <c r="D14" s="155">
        <v>9910</v>
      </c>
    </row>
    <row r="15" spans="1:5" x14ac:dyDescent="0.25">
      <c r="A15" s="152" t="s">
        <v>211</v>
      </c>
      <c r="B15" s="161">
        <v>198161</v>
      </c>
      <c r="D15" s="155">
        <v>198161</v>
      </c>
      <c r="E15" t="s">
        <v>286</v>
      </c>
    </row>
    <row r="16" spans="1:5" x14ac:dyDescent="0.25">
      <c r="A16" s="151" t="s">
        <v>85</v>
      </c>
      <c r="B16" s="162"/>
      <c r="D16" s="153"/>
    </row>
    <row r="17" spans="1:5" x14ac:dyDescent="0.25">
      <c r="A17" s="152" t="s">
        <v>86</v>
      </c>
      <c r="B17" s="161">
        <v>10620</v>
      </c>
      <c r="D17" s="155">
        <v>10620</v>
      </c>
    </row>
    <row r="18" spans="1:5" x14ac:dyDescent="0.25">
      <c r="A18" s="152" t="s">
        <v>262</v>
      </c>
      <c r="B18" s="161">
        <v>275639</v>
      </c>
      <c r="D18" s="155">
        <v>275639</v>
      </c>
      <c r="E18" s="104" t="s">
        <v>286</v>
      </c>
    </row>
    <row r="19" spans="1:5" x14ac:dyDescent="0.25">
      <c r="A19" s="150" t="s">
        <v>87</v>
      </c>
      <c r="B19" s="162"/>
      <c r="D19" s="153"/>
    </row>
    <row r="20" spans="1:5" x14ac:dyDescent="0.25">
      <c r="A20" s="152" t="s">
        <v>88</v>
      </c>
      <c r="B20" s="161" t="s">
        <v>285</v>
      </c>
      <c r="D20" s="155">
        <v>0</v>
      </c>
    </row>
    <row r="21" spans="1:5" x14ac:dyDescent="0.25">
      <c r="A21" s="152" t="s">
        <v>89</v>
      </c>
      <c r="B21" s="161">
        <v>1438374</v>
      </c>
      <c r="D21" s="155">
        <v>1438374</v>
      </c>
    </row>
    <row r="22" spans="1:5" x14ac:dyDescent="0.25">
      <c r="A22" s="151" t="s">
        <v>90</v>
      </c>
      <c r="B22" s="162"/>
      <c r="D22" s="153"/>
    </row>
    <row r="23" spans="1:5" x14ac:dyDescent="0.25">
      <c r="A23" s="152" t="s">
        <v>91</v>
      </c>
      <c r="B23" s="161">
        <v>356344</v>
      </c>
      <c r="D23" s="155">
        <v>356344</v>
      </c>
    </row>
    <row r="24" spans="1:5" x14ac:dyDescent="0.25">
      <c r="A24" s="152" t="s">
        <v>92</v>
      </c>
      <c r="B24" s="161">
        <v>43022</v>
      </c>
      <c r="D24" s="155">
        <v>43022</v>
      </c>
    </row>
    <row r="25" spans="1:5" x14ac:dyDescent="0.25">
      <c r="A25" s="152" t="s">
        <v>93</v>
      </c>
      <c r="B25" s="161">
        <v>58764</v>
      </c>
      <c r="D25" s="155"/>
    </row>
    <row r="26" spans="1:5" x14ac:dyDescent="0.25">
      <c r="A26" s="152" t="s">
        <v>94</v>
      </c>
      <c r="B26" s="161">
        <v>305396</v>
      </c>
      <c r="D26" s="155">
        <v>58764</v>
      </c>
    </row>
    <row r="27" spans="1:5" x14ac:dyDescent="0.25">
      <c r="A27" s="152" t="s">
        <v>264</v>
      </c>
      <c r="B27" s="159" t="s">
        <v>285</v>
      </c>
      <c r="D27" s="155">
        <v>305396</v>
      </c>
    </row>
    <row r="28" spans="1:5" ht="15.75" x14ac:dyDescent="0.25">
      <c r="A28" s="157"/>
      <c r="D28" s="155">
        <v>0</v>
      </c>
    </row>
    <row r="30" spans="1:5" x14ac:dyDescent="0.25">
      <c r="B30" s="120">
        <f>SUM(B2:B29)</f>
        <v>6354654</v>
      </c>
      <c r="D30" s="158">
        <f>SUM(D2:D29)</f>
        <v>6354654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
  <sheetViews>
    <sheetView workbookViewId="0">
      <selection activeCell="K5" sqref="K5"/>
    </sheetView>
  </sheetViews>
  <sheetFormatPr baseColWidth="10" defaultRowHeight="15" x14ac:dyDescent="0.25"/>
  <cols>
    <col min="1" max="1" width="16.28515625" customWidth="1"/>
    <col min="2" max="2" width="15" customWidth="1"/>
    <col min="3" max="3" width="16.42578125" customWidth="1"/>
    <col min="4" max="4" width="15" customWidth="1"/>
    <col min="5" max="5" width="16.5703125" customWidth="1"/>
  </cols>
  <sheetData>
    <row r="1" spans="1:6" ht="30" customHeight="1" x14ac:dyDescent="0.25">
      <c r="A1" s="177">
        <v>2021</v>
      </c>
      <c r="B1" s="178" t="s">
        <v>267</v>
      </c>
      <c r="C1" s="178" t="s">
        <v>268</v>
      </c>
      <c r="D1" s="178" t="s">
        <v>269</v>
      </c>
      <c r="E1" s="178" t="s">
        <v>270</v>
      </c>
      <c r="F1" s="174"/>
    </row>
    <row r="2" spans="1:6" ht="15.75" x14ac:dyDescent="0.25">
      <c r="A2" s="179" t="s">
        <v>247</v>
      </c>
      <c r="B2" s="180"/>
      <c r="C2" s="180"/>
      <c r="D2" s="180"/>
      <c r="E2" s="181"/>
      <c r="F2" s="174"/>
    </row>
    <row r="3" spans="1:6" ht="15" customHeight="1" x14ac:dyDescent="0.25">
      <c r="A3" s="182" t="s">
        <v>248</v>
      </c>
      <c r="B3" s="195">
        <v>49697489</v>
      </c>
      <c r="C3" s="195">
        <v>11781842</v>
      </c>
      <c r="D3" s="195">
        <v>21712469</v>
      </c>
      <c r="E3" s="196">
        <v>83191800</v>
      </c>
      <c r="F3" s="174"/>
    </row>
    <row r="4" spans="1:6" ht="15" customHeight="1" x14ac:dyDescent="0.25">
      <c r="A4" s="182" t="s">
        <v>249</v>
      </c>
      <c r="B4" s="195">
        <v>15895</v>
      </c>
      <c r="C4" s="195">
        <v>2184563</v>
      </c>
      <c r="D4" s="184">
        <v>0</v>
      </c>
      <c r="E4" s="196">
        <v>2200458</v>
      </c>
      <c r="F4" s="174"/>
    </row>
    <row r="5" spans="1:6" ht="16.5" thickBot="1" x14ac:dyDescent="0.3">
      <c r="A5" s="182" t="s">
        <v>193</v>
      </c>
      <c r="B5" s="183">
        <v>0</v>
      </c>
      <c r="C5" s="183">
        <v>0</v>
      </c>
      <c r="D5" s="184">
        <v>0</v>
      </c>
      <c r="E5" s="185">
        <v>0</v>
      </c>
      <c r="F5" s="174"/>
    </row>
    <row r="6" spans="1:6" ht="15" customHeight="1" thickBot="1" x14ac:dyDescent="0.3">
      <c r="A6" s="182" t="s">
        <v>250</v>
      </c>
      <c r="B6" s="199">
        <v>49713384</v>
      </c>
      <c r="C6" s="199">
        <v>13966405</v>
      </c>
      <c r="D6" s="199">
        <v>21712469</v>
      </c>
      <c r="E6" s="202">
        <v>85392258</v>
      </c>
      <c r="F6" s="174"/>
    </row>
    <row r="7" spans="1:6" ht="15.75" x14ac:dyDescent="0.25">
      <c r="A7" s="186"/>
      <c r="B7" s="201"/>
      <c r="C7" s="187"/>
      <c r="D7" s="186"/>
      <c r="E7" s="187"/>
      <c r="F7" s="174"/>
    </row>
    <row r="8" spans="1:6" ht="15.75" x14ac:dyDescent="0.25">
      <c r="A8" s="583" t="s">
        <v>251</v>
      </c>
      <c r="B8" s="583"/>
      <c r="C8" s="186"/>
      <c r="D8" s="186"/>
      <c r="E8" s="181"/>
      <c r="F8" s="174"/>
    </row>
    <row r="9" spans="1:6" ht="15" customHeight="1" x14ac:dyDescent="0.25">
      <c r="A9" s="182" t="s">
        <v>248</v>
      </c>
      <c r="B9" s="195">
        <v>17017918</v>
      </c>
      <c r="C9" s="195">
        <v>946988</v>
      </c>
      <c r="D9" s="195">
        <v>4831279</v>
      </c>
      <c r="E9" s="195">
        <v>22796185</v>
      </c>
      <c r="F9" s="174"/>
    </row>
    <row r="10" spans="1:6" ht="15" customHeight="1" x14ac:dyDescent="0.25">
      <c r="A10" s="182" t="s">
        <v>252</v>
      </c>
      <c r="B10" s="195">
        <v>850896</v>
      </c>
      <c r="C10" s="195">
        <v>47350</v>
      </c>
      <c r="D10" s="195">
        <v>483128</v>
      </c>
      <c r="E10" s="195">
        <v>1381374</v>
      </c>
      <c r="F10" s="174"/>
    </row>
    <row r="11" spans="1:6" ht="16.5" thickBot="1" x14ac:dyDescent="0.3">
      <c r="A11" s="182" t="s">
        <v>193</v>
      </c>
      <c r="B11" s="183">
        <v>0</v>
      </c>
      <c r="C11" s="183">
        <v>0</v>
      </c>
      <c r="D11" s="184">
        <v>0</v>
      </c>
      <c r="E11" s="183">
        <v>0</v>
      </c>
      <c r="F11" s="174"/>
    </row>
    <row r="12" spans="1:6" ht="15" customHeight="1" thickBot="1" x14ac:dyDescent="0.3">
      <c r="A12" s="182" t="s">
        <v>250</v>
      </c>
      <c r="B12" s="200">
        <v>17868814</v>
      </c>
      <c r="C12" s="200">
        <v>994338</v>
      </c>
      <c r="D12" s="200">
        <v>5314407</v>
      </c>
      <c r="E12" s="200">
        <v>24177559</v>
      </c>
      <c r="F12" s="174"/>
    </row>
    <row r="13" spans="1:6" ht="27.75" customHeight="1" thickBot="1" x14ac:dyDescent="0.3">
      <c r="A13" s="182" t="s">
        <v>253</v>
      </c>
      <c r="B13" s="197">
        <v>31844570</v>
      </c>
      <c r="C13" s="197">
        <v>12972067</v>
      </c>
      <c r="D13" s="197">
        <v>16398062</v>
      </c>
      <c r="E13" s="197">
        <v>61214699</v>
      </c>
      <c r="F13" s="174"/>
    </row>
    <row r="14" spans="1:6" ht="15.75" thickTop="1" x14ac:dyDescent="0.25">
      <c r="A14" s="587"/>
      <c r="B14" s="587"/>
      <c r="C14" s="203"/>
      <c r="D14" s="588"/>
      <c r="E14" s="588"/>
      <c r="F14" s="175"/>
    </row>
    <row r="15" spans="1:6" x14ac:dyDescent="0.25">
      <c r="A15" s="587"/>
      <c r="B15" s="587"/>
      <c r="C15" s="186"/>
      <c r="D15" s="587"/>
      <c r="E15" s="587"/>
      <c r="F15" s="56"/>
    </row>
    <row r="16" spans="1:6" ht="21" x14ac:dyDescent="0.25">
      <c r="A16" s="177">
        <v>2020</v>
      </c>
      <c r="B16" s="178" t="s">
        <v>267</v>
      </c>
      <c r="C16" s="178" t="s">
        <v>268</v>
      </c>
      <c r="D16" s="178" t="s">
        <v>269</v>
      </c>
      <c r="E16" s="178" t="s">
        <v>270</v>
      </c>
      <c r="F16" s="174"/>
    </row>
    <row r="17" spans="1:6" ht="15.75" x14ac:dyDescent="0.25">
      <c r="A17" s="177" t="s">
        <v>247</v>
      </c>
      <c r="B17" s="180"/>
      <c r="C17" s="180"/>
      <c r="D17" s="180"/>
      <c r="E17" s="181"/>
      <c r="F17" s="174"/>
    </row>
    <row r="18" spans="1:6" ht="15" customHeight="1" x14ac:dyDescent="0.25">
      <c r="A18" s="177" t="s">
        <v>248</v>
      </c>
      <c r="B18" s="190">
        <v>35006227</v>
      </c>
      <c r="C18" s="190">
        <v>4923626</v>
      </c>
      <c r="D18" s="190">
        <v>7617914</v>
      </c>
      <c r="E18" s="190">
        <v>47547767</v>
      </c>
      <c r="F18" s="174"/>
    </row>
    <row r="19" spans="1:6" ht="15" customHeight="1" x14ac:dyDescent="0.25">
      <c r="A19" s="177" t="s">
        <v>249</v>
      </c>
      <c r="B19" s="190">
        <v>4920897</v>
      </c>
      <c r="C19" s="190">
        <v>1510000</v>
      </c>
      <c r="D19" s="177">
        <v>14094555</v>
      </c>
      <c r="E19" s="190">
        <v>20525452</v>
      </c>
      <c r="F19" s="174"/>
    </row>
    <row r="20" spans="1:6" ht="15" customHeight="1" thickBot="1" x14ac:dyDescent="0.3">
      <c r="A20" s="177" t="s">
        <v>193</v>
      </c>
      <c r="B20" s="191">
        <v>0</v>
      </c>
      <c r="C20" s="191">
        <v>0</v>
      </c>
      <c r="D20" s="191">
        <v>0</v>
      </c>
      <c r="E20" s="191">
        <v>0</v>
      </c>
      <c r="F20" s="174"/>
    </row>
    <row r="21" spans="1:6" ht="15.75" thickBot="1" x14ac:dyDescent="0.3">
      <c r="A21" s="177" t="s">
        <v>250</v>
      </c>
      <c r="B21" s="188">
        <v>39927124</v>
      </c>
      <c r="C21" s="188">
        <v>6433626</v>
      </c>
      <c r="D21" s="188">
        <v>21712469</v>
      </c>
      <c r="E21" s="188">
        <v>68073219</v>
      </c>
      <c r="F21" s="107"/>
    </row>
    <row r="22" spans="1:6" ht="15.75" x14ac:dyDescent="0.25">
      <c r="A22" s="186"/>
      <c r="B22" s="198"/>
      <c r="C22" s="177"/>
      <c r="D22" s="186"/>
      <c r="E22" s="177"/>
      <c r="F22" s="174"/>
    </row>
    <row r="23" spans="1:6" ht="15.75" x14ac:dyDescent="0.25">
      <c r="A23" s="586" t="s">
        <v>251</v>
      </c>
      <c r="B23" s="586"/>
      <c r="C23" s="186"/>
      <c r="D23" s="186"/>
      <c r="E23" s="181"/>
      <c r="F23" s="174"/>
    </row>
    <row r="24" spans="1:6" ht="15.75" x14ac:dyDescent="0.25">
      <c r="A24" s="177" t="s">
        <v>248</v>
      </c>
      <c r="B24" s="190">
        <v>479933</v>
      </c>
      <c r="C24" s="190">
        <v>3570000</v>
      </c>
      <c r="D24" s="190">
        <v>15044229</v>
      </c>
      <c r="E24" s="190">
        <v>19094162</v>
      </c>
      <c r="F24" s="174"/>
    </row>
    <row r="25" spans="1:6" ht="15.75" x14ac:dyDescent="0.25">
      <c r="A25" s="177" t="s">
        <v>252</v>
      </c>
      <c r="B25" s="190">
        <v>246045</v>
      </c>
      <c r="C25" s="190">
        <v>305000</v>
      </c>
      <c r="D25" s="190">
        <v>726196</v>
      </c>
      <c r="E25" s="190">
        <v>1277241</v>
      </c>
      <c r="F25" s="174"/>
    </row>
    <row r="26" spans="1:6" ht="16.5" thickBot="1" x14ac:dyDescent="0.3">
      <c r="A26" s="177" t="s">
        <v>193</v>
      </c>
      <c r="B26" s="191">
        <v>0</v>
      </c>
      <c r="C26" s="191">
        <v>0</v>
      </c>
      <c r="D26" s="177">
        <v>0</v>
      </c>
      <c r="E26" s="191">
        <v>0</v>
      </c>
      <c r="F26" s="174"/>
    </row>
    <row r="27" spans="1:6" ht="16.5" thickBot="1" x14ac:dyDescent="0.3">
      <c r="A27" s="177" t="s">
        <v>250</v>
      </c>
      <c r="B27" s="189">
        <v>725978</v>
      </c>
      <c r="C27" s="188">
        <v>3875000</v>
      </c>
      <c r="D27" s="189">
        <v>15770425</v>
      </c>
      <c r="E27" s="188">
        <v>20371403</v>
      </c>
      <c r="F27" s="174"/>
    </row>
    <row r="28" spans="1:6" ht="23.25" thickBot="1" x14ac:dyDescent="0.3">
      <c r="A28" s="192" t="s">
        <v>253</v>
      </c>
      <c r="B28" s="193">
        <v>39201146</v>
      </c>
      <c r="C28" s="194">
        <v>2558626</v>
      </c>
      <c r="D28" s="194">
        <v>5942044</v>
      </c>
      <c r="E28" s="194">
        <v>47701816</v>
      </c>
      <c r="F28" s="174"/>
    </row>
    <row r="29" spans="1:6" ht="16.5" thickTop="1" x14ac:dyDescent="0.25">
      <c r="A29" s="584"/>
      <c r="B29" s="584"/>
      <c r="C29" s="176"/>
      <c r="D29" s="585"/>
      <c r="E29" s="585"/>
      <c r="F29" s="56"/>
    </row>
  </sheetData>
  <mergeCells count="8">
    <mergeCell ref="A8:B8"/>
    <mergeCell ref="A29:B29"/>
    <mergeCell ref="D29:E29"/>
    <mergeCell ref="A23:B23"/>
    <mergeCell ref="A14:B14"/>
    <mergeCell ref="D14:E14"/>
    <mergeCell ref="A15:B15"/>
    <mergeCell ref="D15:E1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
  <sheetViews>
    <sheetView workbookViewId="0">
      <selection activeCell="B1" sqref="B1:B7"/>
    </sheetView>
  </sheetViews>
  <sheetFormatPr baseColWidth="10" defaultRowHeight="15" x14ac:dyDescent="0.25"/>
  <cols>
    <col min="1" max="1" width="47.140625" customWidth="1"/>
    <col min="2" max="2" width="12.7109375" bestFit="1" customWidth="1"/>
    <col min="3" max="3" width="2.5703125" customWidth="1"/>
    <col min="4" max="4" width="12.7109375" bestFit="1" customWidth="1"/>
    <col min="5" max="5" width="18.140625" customWidth="1"/>
  </cols>
  <sheetData>
    <row r="1" spans="1:5" ht="15.75" x14ac:dyDescent="0.25">
      <c r="A1" s="126" t="s">
        <v>103</v>
      </c>
      <c r="B1" s="204">
        <v>17073035</v>
      </c>
      <c r="C1" s="205"/>
      <c r="D1" s="204">
        <v>12125663</v>
      </c>
      <c r="E1" s="82"/>
    </row>
    <row r="2" spans="1:5" ht="15.75" x14ac:dyDescent="0.25">
      <c r="A2" s="126" t="s">
        <v>106</v>
      </c>
      <c r="B2" s="204">
        <v>612643</v>
      </c>
      <c r="C2" s="204"/>
      <c r="D2" s="204">
        <v>381322</v>
      </c>
    </row>
    <row r="3" spans="1:5" ht="15.75" x14ac:dyDescent="0.25">
      <c r="A3" s="126" t="s">
        <v>110</v>
      </c>
      <c r="B3" s="204">
        <v>2184202</v>
      </c>
      <c r="C3" s="204"/>
      <c r="D3" s="204">
        <v>2004358</v>
      </c>
    </row>
    <row r="4" spans="1:5" ht="15.75" x14ac:dyDescent="0.25">
      <c r="A4" s="126" t="s">
        <v>114</v>
      </c>
      <c r="B4" s="204">
        <v>922392</v>
      </c>
      <c r="C4" s="204"/>
      <c r="D4" s="204">
        <v>461104</v>
      </c>
    </row>
    <row r="5" spans="1:5" ht="15.75" x14ac:dyDescent="0.25">
      <c r="A5" s="126" t="s">
        <v>305</v>
      </c>
      <c r="B5" s="204">
        <v>1844130</v>
      </c>
      <c r="C5" s="204"/>
      <c r="D5" s="204">
        <v>1493975</v>
      </c>
    </row>
    <row r="6" spans="1:5" ht="15.75" x14ac:dyDescent="0.25">
      <c r="A6" s="126" t="s">
        <v>306</v>
      </c>
      <c r="B6" s="204">
        <v>2881258</v>
      </c>
      <c r="C6" s="204"/>
      <c r="D6" s="204">
        <v>2788479</v>
      </c>
    </row>
    <row r="7" spans="1:5" ht="15.75" x14ac:dyDescent="0.25">
      <c r="A7" s="126" t="s">
        <v>133</v>
      </c>
      <c r="B7" s="204">
        <v>3733286</v>
      </c>
      <c r="C7" s="204"/>
      <c r="D7" s="204">
        <v>4515407</v>
      </c>
    </row>
    <row r="8" spans="1:5" x14ac:dyDescent="0.25">
      <c r="A8" s="115"/>
    </row>
    <row r="9" spans="1:5" x14ac:dyDescent="0.25">
      <c r="A9" s="126" t="s">
        <v>307</v>
      </c>
      <c r="B9" s="218">
        <f>SUM(B1:B8)</f>
        <v>29250946</v>
      </c>
      <c r="C9" s="90"/>
      <c r="D9" s="218">
        <f>SUM(D1:D8)</f>
        <v>23770308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O72"/>
  <sheetViews>
    <sheetView workbookViewId="0">
      <selection activeCell="J30" sqref="J30"/>
    </sheetView>
  </sheetViews>
  <sheetFormatPr baseColWidth="10" defaultColWidth="11.42578125" defaultRowHeight="15" x14ac:dyDescent="0.25"/>
  <cols>
    <col min="1" max="1" width="3.42578125" customWidth="1"/>
    <col min="2" max="2" width="2.85546875" customWidth="1"/>
    <col min="3" max="3" width="40.140625" customWidth="1"/>
    <col min="4" max="4" width="5.42578125" customWidth="1"/>
    <col min="5" max="5" width="26.7109375" style="85" customWidth="1"/>
    <col min="6" max="6" width="5.85546875" customWidth="1"/>
    <col min="7" max="7" width="26.28515625" customWidth="1"/>
    <col min="8" max="8" width="4.140625" customWidth="1"/>
    <col min="11" max="11" width="14.140625" bestFit="1" customWidth="1"/>
    <col min="13" max="13" width="14.140625" bestFit="1" customWidth="1"/>
    <col min="15" max="15" width="14.140625" bestFit="1" customWidth="1"/>
  </cols>
  <sheetData>
    <row r="7" spans="1:13" ht="20.25" x14ac:dyDescent="0.25">
      <c r="A7" s="494" t="s">
        <v>197</v>
      </c>
      <c r="B7" s="494"/>
      <c r="C7" s="494"/>
      <c r="D7" s="494"/>
      <c r="E7" s="494"/>
      <c r="F7" s="494"/>
      <c r="G7" s="494"/>
      <c r="H7" s="494"/>
    </row>
    <row r="8" spans="1:13" ht="15.75" x14ac:dyDescent="0.25">
      <c r="A8" s="495" t="s">
        <v>154</v>
      </c>
      <c r="B8" s="495"/>
      <c r="C8" s="495"/>
      <c r="D8" s="495"/>
      <c r="E8" s="495"/>
      <c r="F8" s="495"/>
      <c r="G8" s="495"/>
      <c r="H8" s="495"/>
    </row>
    <row r="9" spans="1:13" ht="15.75" x14ac:dyDescent="0.25">
      <c r="A9" s="495" t="s">
        <v>364</v>
      </c>
      <c r="B9" s="495"/>
      <c r="C9" s="495"/>
      <c r="D9" s="495"/>
      <c r="E9" s="495"/>
      <c r="F9" s="495"/>
      <c r="G9" s="495"/>
      <c r="H9" s="495"/>
    </row>
    <row r="10" spans="1:13" ht="15.75" x14ac:dyDescent="0.25">
      <c r="A10" s="495" t="s">
        <v>5</v>
      </c>
      <c r="B10" s="495"/>
      <c r="C10" s="495"/>
      <c r="D10" s="495"/>
      <c r="E10" s="495"/>
      <c r="F10" s="495"/>
      <c r="G10" s="495"/>
      <c r="H10" s="495"/>
    </row>
    <row r="11" spans="1:13" x14ac:dyDescent="0.25">
      <c r="A11" s="30"/>
      <c r="B11" s="496"/>
      <c r="C11" s="496"/>
      <c r="D11" s="246"/>
      <c r="E11" s="315">
        <v>2022</v>
      </c>
      <c r="F11" s="247"/>
      <c r="G11" s="316">
        <v>2021</v>
      </c>
      <c r="H11" s="109"/>
    </row>
    <row r="12" spans="1:13" x14ac:dyDescent="0.25">
      <c r="A12" s="30"/>
      <c r="B12" s="42" t="s">
        <v>155</v>
      </c>
      <c r="C12" s="43"/>
      <c r="D12" s="248"/>
      <c r="E12" s="168"/>
      <c r="F12" s="250"/>
      <c r="G12" s="129"/>
      <c r="H12" s="109"/>
    </row>
    <row r="13" spans="1:13" x14ac:dyDescent="0.25">
      <c r="A13" s="30"/>
      <c r="B13" s="42" t="s">
        <v>156</v>
      </c>
      <c r="C13" s="43"/>
      <c r="D13" s="248"/>
      <c r="F13" s="252"/>
      <c r="G13" s="130"/>
      <c r="H13" s="109"/>
      <c r="M13" s="111"/>
    </row>
    <row r="14" spans="1:13" x14ac:dyDescent="0.25">
      <c r="A14" s="30"/>
      <c r="B14" s="487" t="s">
        <v>275</v>
      </c>
      <c r="C14" s="487"/>
      <c r="D14" s="246"/>
      <c r="E14" s="138">
        <v>4284318.17</v>
      </c>
      <c r="F14" s="253"/>
      <c r="G14" s="138">
        <v>23817890</v>
      </c>
      <c r="H14" s="50"/>
      <c r="M14" s="111"/>
    </row>
    <row r="15" spans="1:13" x14ac:dyDescent="0.25">
      <c r="A15" s="30"/>
      <c r="B15" s="487" t="s">
        <v>274</v>
      </c>
      <c r="C15" s="487"/>
      <c r="D15" s="246"/>
      <c r="E15" s="138">
        <v>3480384.99</v>
      </c>
      <c r="F15" s="254"/>
      <c r="G15" s="138">
        <v>5426564</v>
      </c>
      <c r="H15" s="22"/>
      <c r="M15" s="111"/>
    </row>
    <row r="16" spans="1:13" x14ac:dyDescent="0.25">
      <c r="A16" s="30"/>
      <c r="B16" s="487" t="s">
        <v>273</v>
      </c>
      <c r="C16" s="487"/>
      <c r="D16" s="246"/>
      <c r="E16" s="138">
        <v>0</v>
      </c>
      <c r="F16" s="253"/>
      <c r="G16" s="138">
        <v>170092</v>
      </c>
      <c r="H16" s="50"/>
    </row>
    <row r="17" spans="1:15" x14ac:dyDescent="0.25">
      <c r="A17" s="30"/>
      <c r="B17" s="42" t="s">
        <v>157</v>
      </c>
      <c r="C17" s="30"/>
      <c r="D17" s="246"/>
      <c r="E17" s="245">
        <f>+E14+E15+E16</f>
        <v>7764703.1600000001</v>
      </c>
      <c r="F17" s="255"/>
      <c r="G17" s="245">
        <f>+G14+G15+G16</f>
        <v>29414546</v>
      </c>
      <c r="H17" s="49"/>
      <c r="K17" s="111"/>
    </row>
    <row r="18" spans="1:15" ht="8.25" customHeight="1" x14ac:dyDescent="0.25">
      <c r="A18" s="30"/>
      <c r="B18" s="488"/>
      <c r="C18" s="488"/>
      <c r="D18" s="246"/>
      <c r="E18" s="138"/>
      <c r="F18" s="255"/>
      <c r="G18" s="138"/>
      <c r="H18" s="49"/>
    </row>
    <row r="19" spans="1:15" x14ac:dyDescent="0.25">
      <c r="A19" s="30"/>
      <c r="B19" s="491" t="s">
        <v>158</v>
      </c>
      <c r="C19" s="491"/>
      <c r="D19" s="246"/>
      <c r="E19" s="138"/>
      <c r="F19" s="256"/>
      <c r="G19" s="138"/>
      <c r="H19" s="50"/>
    </row>
    <row r="20" spans="1:15" x14ac:dyDescent="0.25">
      <c r="A20" s="30"/>
      <c r="B20" s="487" t="s">
        <v>272</v>
      </c>
      <c r="C20" s="487"/>
      <c r="D20" s="246"/>
      <c r="E20" s="138">
        <v>73384078.219999999</v>
      </c>
      <c r="F20" s="255"/>
      <c r="G20" s="138">
        <v>61214699</v>
      </c>
      <c r="H20" s="22"/>
    </row>
    <row r="21" spans="1:15" x14ac:dyDescent="0.25">
      <c r="A21" s="30"/>
      <c r="B21" s="487" t="s">
        <v>271</v>
      </c>
      <c r="C21" s="487"/>
      <c r="D21" s="246"/>
      <c r="E21" s="138">
        <v>0</v>
      </c>
      <c r="F21" s="255"/>
      <c r="G21" s="138">
        <v>111797</v>
      </c>
      <c r="H21" s="22"/>
    </row>
    <row r="22" spans="1:15" x14ac:dyDescent="0.25">
      <c r="A22" s="30"/>
      <c r="B22" s="491" t="s">
        <v>159</v>
      </c>
      <c r="C22" s="491"/>
      <c r="D22" s="246"/>
      <c r="E22" s="259">
        <v>74004299.019999996</v>
      </c>
      <c r="F22" s="255"/>
      <c r="G22" s="236">
        <f>+G20+G21</f>
        <v>61326496</v>
      </c>
      <c r="H22" s="49"/>
      <c r="M22" s="166"/>
      <c r="O22" s="111"/>
    </row>
    <row r="23" spans="1:15" ht="11.25" customHeight="1" x14ac:dyDescent="0.25">
      <c r="A23" s="30"/>
      <c r="B23" s="488"/>
      <c r="C23" s="488"/>
      <c r="D23" s="246"/>
      <c r="F23" s="255"/>
      <c r="G23" s="85"/>
      <c r="H23" s="49"/>
      <c r="O23" s="111"/>
    </row>
    <row r="24" spans="1:15" ht="15.75" thickBot="1" x14ac:dyDescent="0.3">
      <c r="A24" s="30"/>
      <c r="B24" s="490" t="s">
        <v>160</v>
      </c>
      <c r="C24" s="490"/>
      <c r="D24" s="246"/>
      <c r="E24" s="249">
        <f>+E17+E22</f>
        <v>81769002.179999992</v>
      </c>
      <c r="F24" s="257"/>
      <c r="G24" s="249">
        <f>+G22+G17</f>
        <v>90741042</v>
      </c>
      <c r="H24" s="49"/>
      <c r="O24" s="111"/>
    </row>
    <row r="25" spans="1:15" ht="9" customHeight="1" thickTop="1" x14ac:dyDescent="0.25">
      <c r="A25" s="30"/>
      <c r="B25" s="489" t="s">
        <v>153</v>
      </c>
      <c r="C25" s="489"/>
      <c r="D25" s="246"/>
      <c r="F25" s="23"/>
      <c r="G25" s="85"/>
      <c r="H25" s="50"/>
    </row>
    <row r="26" spans="1:15" x14ac:dyDescent="0.25">
      <c r="A26" s="30"/>
      <c r="B26" s="42" t="s">
        <v>161</v>
      </c>
      <c r="C26" s="30"/>
      <c r="D26" s="246"/>
      <c r="F26" s="23"/>
      <c r="G26" s="85"/>
      <c r="H26" s="50"/>
      <c r="K26" s="166">
        <f>+E24-E39</f>
        <v>0</v>
      </c>
    </row>
    <row r="27" spans="1:15" x14ac:dyDescent="0.25">
      <c r="A27" s="30"/>
      <c r="B27" s="42" t="s">
        <v>162</v>
      </c>
      <c r="C27" s="30"/>
      <c r="D27" s="246"/>
      <c r="F27" s="258"/>
      <c r="G27" s="85"/>
      <c r="H27" s="48"/>
    </row>
    <row r="28" spans="1:15" x14ac:dyDescent="0.25">
      <c r="A28" s="30"/>
      <c r="B28" s="487" t="s">
        <v>308</v>
      </c>
      <c r="C28" s="487"/>
      <c r="D28" s="246"/>
      <c r="E28" s="237">
        <v>1833372.18</v>
      </c>
      <c r="F28" s="258"/>
      <c r="G28" s="237">
        <v>6597333</v>
      </c>
      <c r="H28" s="50"/>
    </row>
    <row r="29" spans="1:15" x14ac:dyDescent="0.25">
      <c r="A29" s="30"/>
      <c r="B29" s="30"/>
      <c r="C29" s="30"/>
      <c r="D29" s="246"/>
      <c r="F29" s="258"/>
      <c r="G29" s="138">
        <v>0</v>
      </c>
      <c r="H29" s="50"/>
    </row>
    <row r="30" spans="1:15" x14ac:dyDescent="0.25">
      <c r="A30" s="30"/>
      <c r="B30" s="42" t="s">
        <v>163</v>
      </c>
      <c r="C30" s="30"/>
      <c r="D30" s="246"/>
      <c r="F30" s="255"/>
      <c r="G30" s="138">
        <v>0</v>
      </c>
      <c r="H30" s="49"/>
    </row>
    <row r="31" spans="1:15" ht="15.75" thickBot="1" x14ac:dyDescent="0.3">
      <c r="A31" s="30"/>
      <c r="B31" s="42" t="s">
        <v>164</v>
      </c>
      <c r="C31" s="30"/>
      <c r="D31" s="246"/>
      <c r="E31" s="242">
        <f>+E28</f>
        <v>1833372.18</v>
      </c>
      <c r="F31" s="257"/>
      <c r="G31" s="242">
        <f>+G28</f>
        <v>6597333</v>
      </c>
      <c r="H31" s="49"/>
    </row>
    <row r="32" spans="1:15" ht="9.75" customHeight="1" thickTop="1" x14ac:dyDescent="0.25">
      <c r="A32" s="30"/>
      <c r="B32" s="488"/>
      <c r="C32" s="488"/>
      <c r="D32" s="246"/>
      <c r="F32" s="23"/>
      <c r="H32" s="50"/>
    </row>
    <row r="33" spans="1:11" x14ac:dyDescent="0.25">
      <c r="A33" s="30"/>
      <c r="B33" s="42" t="s">
        <v>309</v>
      </c>
      <c r="C33" s="30"/>
      <c r="D33" s="246"/>
      <c r="F33" s="23"/>
      <c r="G33" s="85"/>
      <c r="H33" s="136"/>
    </row>
    <row r="34" spans="1:11" x14ac:dyDescent="0.25">
      <c r="A34" s="30"/>
      <c r="B34" s="487" t="s">
        <v>222</v>
      </c>
      <c r="C34" s="487"/>
      <c r="D34" s="246"/>
      <c r="E34" s="138">
        <v>156228</v>
      </c>
      <c r="F34" s="23"/>
      <c r="G34" s="138">
        <v>156228</v>
      </c>
      <c r="H34" s="137"/>
    </row>
    <row r="35" spans="1:11" ht="27" customHeight="1" x14ac:dyDescent="0.25">
      <c r="A35" s="30"/>
      <c r="B35" s="493" t="s">
        <v>165</v>
      </c>
      <c r="C35" s="493"/>
      <c r="D35" s="246"/>
      <c r="E35" s="138">
        <v>-7370594.29</v>
      </c>
      <c r="F35" s="258"/>
      <c r="G35" s="138">
        <v>11534011</v>
      </c>
      <c r="H35" s="22"/>
      <c r="K35" s="166"/>
    </row>
    <row r="36" spans="1:11" x14ac:dyDescent="0.25">
      <c r="A36" s="30"/>
      <c r="B36" s="487" t="s">
        <v>166</v>
      </c>
      <c r="C36" s="487"/>
      <c r="D36" s="246"/>
      <c r="E36" s="138">
        <v>87149996.290000007</v>
      </c>
      <c r="F36" s="258"/>
      <c r="G36" s="138">
        <v>72453470</v>
      </c>
      <c r="H36" s="22"/>
    </row>
    <row r="37" spans="1:11" x14ac:dyDescent="0.25">
      <c r="A37" s="30"/>
      <c r="B37" s="491" t="s">
        <v>167</v>
      </c>
      <c r="C37" s="491"/>
      <c r="D37" s="246"/>
      <c r="E37" s="236">
        <f>+E34+E35+E36</f>
        <v>79935630</v>
      </c>
      <c r="F37" s="257"/>
      <c r="G37" s="236">
        <f>+G34+G35+G36</f>
        <v>84143709</v>
      </c>
      <c r="H37" s="131"/>
    </row>
    <row r="38" spans="1:11" ht="11.25" customHeight="1" x14ac:dyDescent="0.25">
      <c r="A38" s="30"/>
      <c r="B38" s="491"/>
      <c r="C38" s="491"/>
      <c r="D38" s="246"/>
      <c r="F38" s="250"/>
      <c r="H38" s="139"/>
    </row>
    <row r="39" spans="1:11" ht="15.75" thickBot="1" x14ac:dyDescent="0.3">
      <c r="A39" s="30"/>
      <c r="B39" s="492" t="s">
        <v>168</v>
      </c>
      <c r="C39" s="492"/>
      <c r="D39" s="246"/>
      <c r="E39" s="249">
        <f>+E37+E31</f>
        <v>81769002.180000007</v>
      </c>
      <c r="F39" s="250"/>
      <c r="G39" s="249">
        <f>+G37+G31</f>
        <v>90741042</v>
      </c>
      <c r="H39" s="131"/>
    </row>
    <row r="40" spans="1:11" ht="8.1" customHeight="1" thickTop="1" x14ac:dyDescent="0.25">
      <c r="A40" s="30"/>
      <c r="B40" s="486"/>
      <c r="C40" s="486"/>
      <c r="D40" s="486"/>
      <c r="E40" s="251"/>
      <c r="F40" s="250"/>
      <c r="H40" s="131"/>
    </row>
    <row r="41" spans="1:11" ht="8.1" customHeight="1" x14ac:dyDescent="0.25">
      <c r="A41" s="30"/>
      <c r="B41" s="317"/>
      <c r="C41" s="317"/>
      <c r="D41" s="317"/>
      <c r="E41" s="251"/>
      <c r="F41" s="250"/>
      <c r="H41" s="131"/>
    </row>
    <row r="42" spans="1:11" ht="8.1" customHeight="1" x14ac:dyDescent="0.25">
      <c r="A42" s="30"/>
      <c r="B42" s="317"/>
      <c r="C42" s="317"/>
      <c r="D42" s="317"/>
      <c r="E42" s="251"/>
      <c r="F42" s="250"/>
      <c r="H42" s="131"/>
    </row>
    <row r="43" spans="1:11" x14ac:dyDescent="0.25">
      <c r="A43" s="30"/>
      <c r="B43" s="497" t="s">
        <v>330</v>
      </c>
      <c r="C43" s="497"/>
      <c r="D43" s="497"/>
      <c r="E43" s="497"/>
      <c r="F43" s="497"/>
      <c r="G43" s="497"/>
    </row>
    <row r="44" spans="1:11" ht="5.25" customHeight="1" x14ac:dyDescent="0.25">
      <c r="A44" s="30"/>
      <c r="B44" s="497"/>
      <c r="C44" s="497"/>
      <c r="D44" s="497"/>
      <c r="E44" s="497"/>
      <c r="F44" s="497"/>
      <c r="G44" s="497"/>
    </row>
    <row r="45" spans="1:11" ht="15.75" x14ac:dyDescent="0.25">
      <c r="A45" s="88"/>
      <c r="B45" s="30"/>
      <c r="C45" s="30"/>
      <c r="D45" s="30"/>
      <c r="E45" s="88"/>
      <c r="F45" s="30"/>
      <c r="G45" s="30"/>
      <c r="H45" s="30"/>
    </row>
    <row r="46" spans="1:11" ht="15.75" x14ac:dyDescent="0.25">
      <c r="A46" s="88"/>
      <c r="B46" s="30"/>
      <c r="C46" s="30"/>
      <c r="D46" s="30"/>
      <c r="E46" s="88"/>
      <c r="F46" s="30"/>
      <c r="G46" s="30"/>
      <c r="H46" s="30"/>
    </row>
    <row r="47" spans="1:11" ht="15.75" x14ac:dyDescent="0.25">
      <c r="A47" s="88"/>
      <c r="B47" s="30"/>
      <c r="C47" s="30"/>
      <c r="D47" s="30"/>
      <c r="E47" s="88"/>
      <c r="F47" s="30"/>
      <c r="G47" s="30"/>
      <c r="H47" s="30"/>
    </row>
    <row r="48" spans="1:11" ht="15.75" customHeight="1" x14ac:dyDescent="0.25">
      <c r="A48" s="30"/>
      <c r="B48" s="30"/>
      <c r="C48" s="30"/>
      <c r="D48" s="55"/>
      <c r="E48" s="55"/>
      <c r="F48" s="55"/>
      <c r="G48" s="30"/>
      <c r="H48" s="30"/>
    </row>
    <row r="49" spans="1:8" ht="15.75" x14ac:dyDescent="0.25">
      <c r="A49" s="495" t="s">
        <v>283</v>
      </c>
      <c r="B49" s="495"/>
      <c r="C49" s="495"/>
      <c r="D49" s="495"/>
      <c r="E49" s="74"/>
      <c r="F49" s="495" t="s">
        <v>283</v>
      </c>
      <c r="G49" s="495"/>
      <c r="H49" s="495"/>
    </row>
    <row r="50" spans="1:8" ht="15.75" x14ac:dyDescent="0.25">
      <c r="A50" s="499" t="s">
        <v>317</v>
      </c>
      <c r="B50" s="499"/>
      <c r="C50" s="499"/>
      <c r="D50" s="499"/>
      <c r="E50" s="74"/>
      <c r="F50" s="499" t="s">
        <v>318</v>
      </c>
      <c r="G50" s="499"/>
      <c r="H50" s="499"/>
    </row>
    <row r="51" spans="1:8" ht="15.75" x14ac:dyDescent="0.25">
      <c r="A51" s="500" t="s">
        <v>319</v>
      </c>
      <c r="B51" s="500"/>
      <c r="C51" s="500"/>
      <c r="D51" s="500"/>
      <c r="E51" s="74"/>
      <c r="F51" s="498" t="s">
        <v>320</v>
      </c>
      <c r="G51" s="498"/>
      <c r="H51" s="498"/>
    </row>
    <row r="52" spans="1:8" ht="15.75" x14ac:dyDescent="0.25">
      <c r="A52" s="244"/>
      <c r="B52" s="244"/>
      <c r="C52" s="244"/>
      <c r="D52" s="244"/>
      <c r="E52" s="74"/>
      <c r="F52" s="243"/>
      <c r="G52" s="243"/>
      <c r="H52" s="243"/>
    </row>
    <row r="53" spans="1:8" ht="15.75" x14ac:dyDescent="0.25">
      <c r="A53" s="30"/>
      <c r="B53" s="30"/>
      <c r="C53" s="74"/>
      <c r="E53" s="4"/>
      <c r="F53" s="30"/>
      <c r="G53" s="83"/>
    </row>
    <row r="54" spans="1:8" ht="15.75" customHeight="1" x14ac:dyDescent="0.25">
      <c r="A54" s="489" t="s">
        <v>283</v>
      </c>
      <c r="B54" s="489"/>
      <c r="C54" s="489"/>
      <c r="D54" s="489"/>
      <c r="E54" s="489"/>
      <c r="F54" s="489"/>
      <c r="G54" s="489"/>
      <c r="H54" s="489"/>
    </row>
    <row r="55" spans="1:8" ht="15.75" x14ac:dyDescent="0.25">
      <c r="A55" s="499" t="s">
        <v>321</v>
      </c>
      <c r="B55" s="499"/>
      <c r="C55" s="499"/>
      <c r="D55" s="499"/>
      <c r="E55" s="499"/>
      <c r="F55" s="499"/>
      <c r="G55" s="499"/>
      <c r="H55" s="499"/>
    </row>
    <row r="56" spans="1:8" x14ac:dyDescent="0.25">
      <c r="A56" s="498" t="s">
        <v>322</v>
      </c>
      <c r="B56" s="498"/>
      <c r="C56" s="498"/>
      <c r="D56" s="498"/>
      <c r="E56" s="498"/>
      <c r="F56" s="498"/>
      <c r="G56" s="498"/>
      <c r="H56" s="498"/>
    </row>
    <row r="57" spans="1:8" x14ac:dyDescent="0.25">
      <c r="A57" s="39"/>
      <c r="B57" s="30"/>
      <c r="C57" s="30"/>
      <c r="D57" s="30"/>
      <c r="E57" s="39"/>
      <c r="F57" s="30"/>
      <c r="G57" s="30"/>
    </row>
    <row r="58" spans="1:8" ht="15.75" x14ac:dyDescent="0.25">
      <c r="A58" s="74"/>
      <c r="B58" s="30"/>
      <c r="C58" s="30"/>
      <c r="D58" s="30"/>
      <c r="E58" s="74"/>
      <c r="F58" s="30"/>
      <c r="G58" s="30"/>
    </row>
    <row r="59" spans="1:8" ht="15.75" x14ac:dyDescent="0.25">
      <c r="A59" s="88"/>
      <c r="B59" s="30"/>
      <c r="C59" s="30"/>
      <c r="D59" s="30"/>
      <c r="E59" s="88"/>
      <c r="F59" s="30"/>
      <c r="G59" s="30"/>
    </row>
    <row r="60" spans="1:8" ht="15.75" x14ac:dyDescent="0.25">
      <c r="C60" s="74"/>
      <c r="G60" s="134"/>
    </row>
    <row r="61" spans="1:8" ht="15.75" x14ac:dyDescent="0.25">
      <c r="C61" s="74"/>
      <c r="G61" s="134"/>
    </row>
    <row r="62" spans="1:8" ht="15.75" x14ac:dyDescent="0.25">
      <c r="C62" s="74"/>
      <c r="G62" s="134"/>
    </row>
    <row r="63" spans="1:8" ht="15.75" x14ac:dyDescent="0.25">
      <c r="C63" s="74"/>
      <c r="G63" s="134"/>
    </row>
    <row r="64" spans="1:8" ht="15.75" x14ac:dyDescent="0.25">
      <c r="C64" s="74"/>
      <c r="G64" s="134"/>
    </row>
    <row r="65" spans="3:7" ht="15.75" x14ac:dyDescent="0.25">
      <c r="C65" s="74"/>
      <c r="G65" s="111"/>
    </row>
    <row r="66" spans="3:7" ht="15.75" x14ac:dyDescent="0.25">
      <c r="C66" s="74"/>
      <c r="G66" s="111"/>
    </row>
    <row r="70" spans="3:7" ht="15.75" x14ac:dyDescent="0.25">
      <c r="C70" s="74"/>
    </row>
    <row r="71" spans="3:7" x14ac:dyDescent="0.25">
      <c r="C71" s="89"/>
    </row>
    <row r="72" spans="3:7" x14ac:dyDescent="0.25">
      <c r="C72" s="89"/>
    </row>
  </sheetData>
  <mergeCells count="35">
    <mergeCell ref="B43:G44"/>
    <mergeCell ref="A56:H56"/>
    <mergeCell ref="A54:H54"/>
    <mergeCell ref="A49:D49"/>
    <mergeCell ref="F49:H49"/>
    <mergeCell ref="A50:D50"/>
    <mergeCell ref="F50:H50"/>
    <mergeCell ref="A51:D51"/>
    <mergeCell ref="F51:H51"/>
    <mergeCell ref="A55:H55"/>
    <mergeCell ref="A7:H7"/>
    <mergeCell ref="A8:H8"/>
    <mergeCell ref="A9:H9"/>
    <mergeCell ref="A10:H10"/>
    <mergeCell ref="B28:C28"/>
    <mergeCell ref="B11:C11"/>
    <mergeCell ref="B19:C19"/>
    <mergeCell ref="B20:C20"/>
    <mergeCell ref="B21:C21"/>
    <mergeCell ref="B22:C22"/>
    <mergeCell ref="B40:D40"/>
    <mergeCell ref="B14:C14"/>
    <mergeCell ref="B15:C15"/>
    <mergeCell ref="B16:C16"/>
    <mergeCell ref="B18:C18"/>
    <mergeCell ref="B23:C23"/>
    <mergeCell ref="B25:C25"/>
    <mergeCell ref="B24:C24"/>
    <mergeCell ref="B37:C37"/>
    <mergeCell ref="B38:C38"/>
    <mergeCell ref="B39:C39"/>
    <mergeCell ref="B32:C32"/>
    <mergeCell ref="B34:C34"/>
    <mergeCell ref="B35:C35"/>
    <mergeCell ref="B36:C36"/>
  </mergeCells>
  <pageMargins left="0.25" right="0.25" top="0.75" bottom="0.75" header="0.3" footer="0.3"/>
  <pageSetup scale="8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1"/>
  <sheetViews>
    <sheetView workbookViewId="0">
      <selection activeCell="N25" sqref="N25"/>
    </sheetView>
  </sheetViews>
  <sheetFormatPr baseColWidth="10" defaultRowHeight="15" x14ac:dyDescent="0.25"/>
  <cols>
    <col min="1" max="1" width="37.28515625" customWidth="1"/>
    <col min="2" max="2" width="12.85546875" bestFit="1" customWidth="1"/>
    <col min="3" max="3" width="5.140625" customWidth="1"/>
    <col min="4" max="4" width="11.5703125" bestFit="1" customWidth="1"/>
  </cols>
  <sheetData>
    <row r="1" spans="1:4" ht="15.75" x14ac:dyDescent="0.25">
      <c r="A1" s="126" t="s">
        <v>74</v>
      </c>
      <c r="B1" s="204">
        <v>765227</v>
      </c>
      <c r="C1" s="204"/>
      <c r="D1" s="204">
        <v>741450</v>
      </c>
    </row>
    <row r="2" spans="1:4" ht="15.75" x14ac:dyDescent="0.25">
      <c r="A2" s="126" t="s">
        <v>75</v>
      </c>
      <c r="B2" s="204">
        <v>0</v>
      </c>
      <c r="C2" s="204"/>
      <c r="D2" s="204">
        <v>0</v>
      </c>
    </row>
    <row r="3" spans="1:4" ht="15.75" x14ac:dyDescent="0.25">
      <c r="A3" s="126" t="s">
        <v>76</v>
      </c>
      <c r="B3" s="204">
        <v>2968677</v>
      </c>
      <c r="C3" s="204"/>
      <c r="D3" s="204">
        <v>2355564</v>
      </c>
    </row>
    <row r="4" spans="1:4" ht="15.75" x14ac:dyDescent="0.25">
      <c r="A4" s="126" t="s">
        <v>206</v>
      </c>
      <c r="B4" s="204">
        <v>43675</v>
      </c>
      <c r="C4" s="204"/>
      <c r="D4" s="204">
        <v>32652</v>
      </c>
    </row>
    <row r="5" spans="1:4" ht="15.75" x14ac:dyDescent="0.25">
      <c r="A5" s="126" t="s">
        <v>77</v>
      </c>
      <c r="B5" s="204"/>
      <c r="C5" s="204"/>
      <c r="D5" s="204"/>
    </row>
    <row r="6" spans="1:4" ht="15.75" x14ac:dyDescent="0.25">
      <c r="A6" s="126" t="s">
        <v>78</v>
      </c>
      <c r="B6" s="204">
        <v>38055</v>
      </c>
      <c r="C6" s="204"/>
      <c r="D6" s="204">
        <v>0</v>
      </c>
    </row>
    <row r="7" spans="1:4" ht="15.75" x14ac:dyDescent="0.25">
      <c r="A7" s="126" t="s">
        <v>79</v>
      </c>
      <c r="B7" s="204">
        <v>123078</v>
      </c>
      <c r="C7" s="204"/>
      <c r="D7" s="204">
        <v>155495</v>
      </c>
    </row>
    <row r="8" spans="1:4" ht="15.75" x14ac:dyDescent="0.25">
      <c r="A8" s="90" t="s">
        <v>80</v>
      </c>
      <c r="B8" s="204"/>
      <c r="C8" s="204"/>
      <c r="D8" s="204"/>
    </row>
    <row r="9" spans="1:4" ht="15.75" x14ac:dyDescent="0.25">
      <c r="A9" s="126" t="s">
        <v>81</v>
      </c>
      <c r="B9" s="204">
        <v>233074</v>
      </c>
      <c r="C9" s="204"/>
      <c r="D9" s="204">
        <v>338496</v>
      </c>
    </row>
    <row r="10" spans="1:4" ht="15.75" x14ac:dyDescent="0.25">
      <c r="A10" s="126" t="s">
        <v>256</v>
      </c>
      <c r="B10" s="204">
        <v>0</v>
      </c>
      <c r="C10" s="204"/>
      <c r="D10" s="204">
        <v>0</v>
      </c>
    </row>
    <row r="11" spans="1:4" ht="15.75" x14ac:dyDescent="0.25">
      <c r="A11" s="126" t="s">
        <v>82</v>
      </c>
      <c r="B11" s="204"/>
      <c r="C11" s="204"/>
      <c r="D11" s="204"/>
    </row>
    <row r="12" spans="1:4" ht="15.75" x14ac:dyDescent="0.25">
      <c r="A12" s="126" t="s">
        <v>83</v>
      </c>
      <c r="B12" s="204">
        <v>9502</v>
      </c>
      <c r="C12" s="204"/>
      <c r="D12" s="204">
        <v>34767</v>
      </c>
    </row>
    <row r="13" spans="1:4" ht="15.75" x14ac:dyDescent="0.25">
      <c r="A13" s="126" t="s">
        <v>84</v>
      </c>
      <c r="B13" s="204">
        <v>40465</v>
      </c>
      <c r="C13" s="204"/>
      <c r="D13" s="204">
        <v>9910</v>
      </c>
    </row>
    <row r="14" spans="1:4" ht="15.75" x14ac:dyDescent="0.25">
      <c r="A14" s="126" t="s">
        <v>211</v>
      </c>
      <c r="B14" s="204">
        <v>137555</v>
      </c>
      <c r="C14" s="204"/>
      <c r="D14" s="204">
        <v>198161</v>
      </c>
    </row>
    <row r="15" spans="1:4" ht="15.75" x14ac:dyDescent="0.25">
      <c r="A15" s="126" t="s">
        <v>85</v>
      </c>
      <c r="B15" s="204"/>
      <c r="C15" s="204"/>
      <c r="D15" s="204"/>
    </row>
    <row r="16" spans="1:4" ht="15.75" x14ac:dyDescent="0.25">
      <c r="A16" s="126" t="s">
        <v>86</v>
      </c>
      <c r="B16" s="204">
        <v>0</v>
      </c>
      <c r="C16" s="204"/>
      <c r="D16" s="204">
        <v>10620</v>
      </c>
    </row>
    <row r="17" spans="1:4" ht="15.75" x14ac:dyDescent="0.25">
      <c r="A17" s="115" t="s">
        <v>262</v>
      </c>
      <c r="B17" s="204">
        <v>0</v>
      </c>
      <c r="C17" s="204"/>
      <c r="D17" s="204">
        <v>275639</v>
      </c>
    </row>
    <row r="18" spans="1:4" ht="15.75" x14ac:dyDescent="0.25">
      <c r="A18" s="126" t="s">
        <v>87</v>
      </c>
      <c r="B18" s="204"/>
      <c r="C18" s="204"/>
      <c r="D18" s="204"/>
    </row>
    <row r="19" spans="1:4" ht="15.75" x14ac:dyDescent="0.25">
      <c r="A19" s="126" t="s">
        <v>88</v>
      </c>
      <c r="B19" s="204">
        <v>529515</v>
      </c>
      <c r="C19" s="204"/>
      <c r="D19" s="204">
        <v>0</v>
      </c>
    </row>
    <row r="20" spans="1:4" ht="15.75" x14ac:dyDescent="0.25">
      <c r="A20" s="126" t="s">
        <v>89</v>
      </c>
      <c r="B20" s="204">
        <v>1883273</v>
      </c>
      <c r="C20" s="204"/>
      <c r="D20" s="204">
        <v>1438374</v>
      </c>
    </row>
    <row r="21" spans="1:4" ht="15.75" x14ac:dyDescent="0.25">
      <c r="A21" s="126" t="s">
        <v>90</v>
      </c>
      <c r="B21" s="204"/>
      <c r="C21" s="204"/>
      <c r="D21" s="204"/>
    </row>
    <row r="22" spans="1:4" ht="15.75" x14ac:dyDescent="0.25">
      <c r="A22" s="126" t="s">
        <v>91</v>
      </c>
      <c r="B22" s="204">
        <v>226560</v>
      </c>
      <c r="C22" s="204"/>
      <c r="D22" s="204">
        <v>356344</v>
      </c>
    </row>
    <row r="23" spans="1:4" ht="15.75" x14ac:dyDescent="0.25">
      <c r="A23" s="126" t="s">
        <v>297</v>
      </c>
      <c r="B23" s="204">
        <v>34456</v>
      </c>
      <c r="C23" s="204"/>
      <c r="D23" s="204"/>
    </row>
    <row r="24" spans="1:4" ht="15.75" x14ac:dyDescent="0.25">
      <c r="A24" s="126" t="s">
        <v>92</v>
      </c>
      <c r="B24" s="204">
        <v>427329</v>
      </c>
      <c r="C24" s="204"/>
      <c r="D24" s="204">
        <v>43022</v>
      </c>
    </row>
    <row r="25" spans="1:4" ht="15.75" x14ac:dyDescent="0.25">
      <c r="A25" s="126" t="s">
        <v>278</v>
      </c>
      <c r="B25" s="204">
        <v>2714</v>
      </c>
      <c r="C25" s="204"/>
      <c r="D25" s="204"/>
    </row>
    <row r="26" spans="1:4" ht="15.75" x14ac:dyDescent="0.25">
      <c r="A26" s="115" t="s">
        <v>93</v>
      </c>
      <c r="B26" s="204">
        <v>227083</v>
      </c>
      <c r="C26" s="204"/>
      <c r="D26" s="204">
        <v>58764</v>
      </c>
    </row>
    <row r="27" spans="1:4" ht="15.75" x14ac:dyDescent="0.25">
      <c r="A27" s="126" t="s">
        <v>94</v>
      </c>
      <c r="B27" s="204">
        <v>170444</v>
      </c>
      <c r="C27" s="204"/>
      <c r="D27" s="204">
        <v>305396</v>
      </c>
    </row>
    <row r="28" spans="1:4" ht="15.75" x14ac:dyDescent="0.25">
      <c r="A28" s="126" t="s">
        <v>264</v>
      </c>
      <c r="B28" s="204">
        <v>0</v>
      </c>
      <c r="C28" s="204"/>
      <c r="D28" s="204">
        <v>0</v>
      </c>
    </row>
    <row r="29" spans="1:4" ht="15.75" x14ac:dyDescent="0.25">
      <c r="A29" s="126"/>
      <c r="B29" s="204"/>
      <c r="C29" s="204"/>
      <c r="D29" s="204"/>
    </row>
    <row r="30" spans="1:4" ht="15.75" x14ac:dyDescent="0.25">
      <c r="A30" s="126" t="s">
        <v>270</v>
      </c>
      <c r="B30" s="220">
        <f>SUM(B1:B28)</f>
        <v>7860682</v>
      </c>
      <c r="C30" s="219"/>
      <c r="D30" s="220">
        <f>SUM(D1:D28)</f>
        <v>6354654</v>
      </c>
    </row>
    <row r="31" spans="1:4" ht="15.75" x14ac:dyDescent="0.25">
      <c r="B31" s="204"/>
      <c r="C31" s="204"/>
      <c r="D31" s="20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5"/>
  <sheetViews>
    <sheetView workbookViewId="0">
      <selection activeCell="E18" sqref="E18"/>
    </sheetView>
  </sheetViews>
  <sheetFormatPr baseColWidth="10" defaultRowHeight="15" x14ac:dyDescent="0.25"/>
  <cols>
    <col min="1" max="1" width="41.28515625" customWidth="1"/>
  </cols>
  <sheetData>
    <row r="1" spans="1:4" ht="15.75" x14ac:dyDescent="0.25">
      <c r="A1" s="206" t="s">
        <v>95</v>
      </c>
      <c r="B1" s="145"/>
      <c r="C1" s="145"/>
      <c r="D1" s="145"/>
    </row>
    <row r="2" spans="1:4" ht="15.75" x14ac:dyDescent="0.25">
      <c r="A2" s="206" t="s">
        <v>96</v>
      </c>
      <c r="B2" s="145">
        <v>0</v>
      </c>
      <c r="C2" s="145"/>
      <c r="D2" s="145">
        <v>62175</v>
      </c>
    </row>
    <row r="3" spans="1:4" ht="15.75" x14ac:dyDescent="0.25">
      <c r="A3" s="206" t="s">
        <v>97</v>
      </c>
      <c r="B3" s="145">
        <v>922694</v>
      </c>
      <c r="C3" s="145"/>
      <c r="D3" s="145">
        <v>550777</v>
      </c>
    </row>
    <row r="4" spans="1:4" ht="15.75" x14ac:dyDescent="0.25">
      <c r="A4" s="206" t="s">
        <v>98</v>
      </c>
      <c r="B4" s="145">
        <v>431385</v>
      </c>
      <c r="C4" s="145"/>
      <c r="D4" s="145">
        <v>880799</v>
      </c>
    </row>
    <row r="5" spans="1:4" ht="15.75" x14ac:dyDescent="0.25">
      <c r="A5" s="206" t="s">
        <v>99</v>
      </c>
      <c r="B5" s="145">
        <v>0</v>
      </c>
      <c r="C5" s="145"/>
      <c r="D5" s="145">
        <v>46610</v>
      </c>
    </row>
    <row r="6" spans="1:4" ht="15.75" x14ac:dyDescent="0.25">
      <c r="A6" s="206" t="s">
        <v>279</v>
      </c>
      <c r="B6" s="145">
        <v>0</v>
      </c>
      <c r="C6" s="145"/>
      <c r="D6" s="145">
        <v>0</v>
      </c>
    </row>
    <row r="7" spans="1:4" ht="15.75" x14ac:dyDescent="0.25">
      <c r="A7" s="206" t="s">
        <v>100</v>
      </c>
      <c r="B7" s="145">
        <v>977705</v>
      </c>
      <c r="C7" s="145"/>
      <c r="D7" s="145">
        <v>2472501</v>
      </c>
    </row>
    <row r="8" spans="1:4" ht="15.75" x14ac:dyDescent="0.25">
      <c r="A8" s="206" t="s">
        <v>207</v>
      </c>
      <c r="B8" s="145">
        <v>629277</v>
      </c>
      <c r="C8" s="145"/>
      <c r="D8" s="145">
        <v>141600</v>
      </c>
    </row>
    <row r="9" spans="1:4" ht="15.75" x14ac:dyDescent="0.25">
      <c r="A9" s="206" t="s">
        <v>301</v>
      </c>
      <c r="B9" s="145">
        <v>1347119</v>
      </c>
      <c r="C9" s="145"/>
      <c r="D9" s="145">
        <v>713424</v>
      </c>
    </row>
    <row r="10" spans="1:4" ht="15.75" x14ac:dyDescent="0.25">
      <c r="A10" s="206" t="s">
        <v>254</v>
      </c>
      <c r="B10" s="145">
        <v>246251</v>
      </c>
      <c r="C10" s="145"/>
      <c r="D10" s="145">
        <v>20760</v>
      </c>
    </row>
    <row r="11" spans="1:4" ht="15.75" x14ac:dyDescent="0.25">
      <c r="A11" s="206" t="s">
        <v>265</v>
      </c>
      <c r="B11" s="145">
        <v>75756</v>
      </c>
      <c r="C11" s="145"/>
      <c r="D11" s="145">
        <v>56800</v>
      </c>
    </row>
    <row r="12" spans="1:4" ht="15.75" x14ac:dyDescent="0.25">
      <c r="A12" s="206"/>
      <c r="B12" s="145"/>
      <c r="C12" s="145"/>
      <c r="D12" s="145"/>
    </row>
    <row r="13" spans="1:4" ht="15.75" x14ac:dyDescent="0.25">
      <c r="A13" s="206"/>
      <c r="B13" s="145"/>
      <c r="C13" s="145"/>
      <c r="D13" s="145"/>
    </row>
    <row r="14" spans="1:4" ht="15.75" x14ac:dyDescent="0.25">
      <c r="A14" s="206" t="s">
        <v>270</v>
      </c>
      <c r="B14" s="145">
        <f>SUM(B2:B13)</f>
        <v>4630187</v>
      </c>
      <c r="C14" s="145"/>
      <c r="D14" s="145">
        <f>SUM(D2:D13)</f>
        <v>4945446</v>
      </c>
    </row>
    <row r="15" spans="1:4" ht="15.75" x14ac:dyDescent="0.25">
      <c r="A15" s="206"/>
      <c r="B15" s="145"/>
      <c r="C15" s="145"/>
      <c r="D15" s="14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A8465-2736-481C-97DB-CF514617414E}">
  <sheetPr>
    <pageSetUpPr fitToPage="1"/>
  </sheetPr>
  <dimension ref="A7:G41"/>
  <sheetViews>
    <sheetView workbookViewId="0">
      <selection activeCell="A10" sqref="A10:G10"/>
    </sheetView>
  </sheetViews>
  <sheetFormatPr baseColWidth="10" defaultRowHeight="15" x14ac:dyDescent="0.25"/>
  <cols>
    <col min="1" max="1" width="3.85546875" customWidth="1"/>
    <col min="2" max="2" width="41.28515625" customWidth="1"/>
    <col min="3" max="3" width="11.85546875" customWidth="1"/>
    <col min="4" max="4" width="21.140625" customWidth="1"/>
    <col min="5" max="5" width="2.140625" customWidth="1"/>
    <col min="6" max="6" width="17.7109375" customWidth="1"/>
  </cols>
  <sheetData>
    <row r="7" spans="1:7" ht="20.25" x14ac:dyDescent="0.25">
      <c r="A7" s="494" t="s">
        <v>197</v>
      </c>
      <c r="B7" s="494"/>
      <c r="C7" s="494"/>
      <c r="D7" s="494"/>
      <c r="E7" s="494"/>
      <c r="F7" s="494"/>
      <c r="G7" s="494"/>
    </row>
    <row r="8" spans="1:7" ht="15.75" x14ac:dyDescent="0.25">
      <c r="A8" s="505" t="s">
        <v>331</v>
      </c>
      <c r="B8" s="505"/>
      <c r="C8" s="505"/>
      <c r="D8" s="505"/>
      <c r="E8" s="505"/>
      <c r="F8" s="505"/>
      <c r="G8" s="505"/>
    </row>
    <row r="9" spans="1:7" ht="15.75" x14ac:dyDescent="0.25">
      <c r="A9" s="506" t="s">
        <v>332</v>
      </c>
      <c r="B9" s="506"/>
      <c r="C9" s="506"/>
      <c r="D9" s="506"/>
      <c r="E9" s="506"/>
      <c r="F9" s="506"/>
      <c r="G9" s="506"/>
    </row>
    <row r="10" spans="1:7" ht="15.75" x14ac:dyDescent="0.25">
      <c r="A10" s="506" t="s">
        <v>333</v>
      </c>
      <c r="B10" s="506"/>
      <c r="C10" s="506"/>
      <c r="D10" s="506"/>
      <c r="E10" s="506"/>
      <c r="F10" s="506"/>
      <c r="G10" s="506"/>
    </row>
    <row r="11" spans="1:7" ht="15.75" x14ac:dyDescent="0.25">
      <c r="B11" s="495"/>
      <c r="C11" s="495"/>
      <c r="D11" s="495"/>
      <c r="E11" s="495"/>
      <c r="F11" s="495"/>
    </row>
    <row r="12" spans="1:7" ht="15.75" x14ac:dyDescent="0.25">
      <c r="A12" s="39"/>
      <c r="B12" s="262" t="s">
        <v>54</v>
      </c>
      <c r="C12" s="246"/>
      <c r="D12" s="263">
        <v>2022</v>
      </c>
      <c r="E12" s="263"/>
      <c r="F12" s="263">
        <v>2021</v>
      </c>
    </row>
    <row r="13" spans="1:7" x14ac:dyDescent="0.25">
      <c r="A13" s="39"/>
      <c r="B13" s="43"/>
      <c r="C13" s="248"/>
      <c r="D13" s="264"/>
      <c r="E13" s="264"/>
      <c r="F13" s="264"/>
    </row>
    <row r="14" spans="1:7" x14ac:dyDescent="0.25">
      <c r="A14" s="39"/>
      <c r="B14" s="261" t="s">
        <v>310</v>
      </c>
      <c r="C14" s="248"/>
      <c r="D14" s="265">
        <v>24639928</v>
      </c>
      <c r="E14" s="23"/>
      <c r="F14" s="265">
        <v>49050268</v>
      </c>
      <c r="G14" s="114"/>
    </row>
    <row r="15" spans="1:7" x14ac:dyDescent="0.25">
      <c r="A15" s="39"/>
      <c r="B15" s="261" t="s">
        <v>311</v>
      </c>
      <c r="C15" s="248"/>
      <c r="D15" s="266">
        <v>46792499.939999998</v>
      </c>
      <c r="E15" s="23"/>
      <c r="F15" s="266">
        <v>15014519</v>
      </c>
      <c r="G15" s="114"/>
    </row>
    <row r="16" spans="1:7" x14ac:dyDescent="0.25">
      <c r="A16" s="39"/>
      <c r="B16" s="267" t="s">
        <v>303</v>
      </c>
      <c r="C16" s="246"/>
      <c r="D16" s="268">
        <f>SUM(D14:D15)</f>
        <v>71432427.939999998</v>
      </c>
      <c r="E16" s="269"/>
      <c r="F16" s="268">
        <v>64064787</v>
      </c>
      <c r="G16" s="114"/>
    </row>
    <row r="17" spans="1:7" x14ac:dyDescent="0.25">
      <c r="A17" s="39"/>
      <c r="B17" s="246" t="s">
        <v>153</v>
      </c>
      <c r="C17" s="246"/>
      <c r="D17" s="270"/>
      <c r="E17" s="23"/>
      <c r="F17" s="270"/>
      <c r="G17" s="114"/>
    </row>
    <row r="18" spans="1:7" x14ac:dyDescent="0.25">
      <c r="A18" s="39"/>
      <c r="B18" s="246" t="s">
        <v>338</v>
      </c>
      <c r="C18" s="246"/>
      <c r="D18" s="271"/>
      <c r="E18" s="258"/>
      <c r="F18" s="271"/>
      <c r="G18" s="272"/>
    </row>
    <row r="19" spans="1:7" x14ac:dyDescent="0.25">
      <c r="A19" s="39"/>
      <c r="B19" s="246" t="s">
        <v>281</v>
      </c>
      <c r="C19" s="246"/>
      <c r="D19" s="270">
        <v>37744543.039999999</v>
      </c>
      <c r="E19" s="23"/>
      <c r="F19" s="270">
        <v>32137276</v>
      </c>
      <c r="G19" s="273"/>
    </row>
    <row r="20" spans="1:7" x14ac:dyDescent="0.25">
      <c r="A20" s="39"/>
      <c r="B20" s="246" t="s">
        <v>282</v>
      </c>
      <c r="C20" s="246"/>
      <c r="D20" s="274">
        <v>75000</v>
      </c>
      <c r="E20" s="275"/>
      <c r="F20" s="274">
        <v>107988</v>
      </c>
      <c r="G20" s="272"/>
    </row>
    <row r="21" spans="1:7" x14ac:dyDescent="0.25">
      <c r="A21" s="39"/>
      <c r="B21" s="246" t="s">
        <v>287</v>
      </c>
      <c r="C21" s="246"/>
      <c r="D21" s="253">
        <v>21109270.539999999</v>
      </c>
      <c r="E21" s="275"/>
      <c r="F21" s="253">
        <v>11077290</v>
      </c>
      <c r="G21" s="272"/>
    </row>
    <row r="22" spans="1:7" x14ac:dyDescent="0.25">
      <c r="A22" s="39"/>
      <c r="B22" s="246" t="s">
        <v>300</v>
      </c>
      <c r="C22" s="246"/>
      <c r="D22" s="253">
        <v>1049701.92</v>
      </c>
      <c r="E22" s="275"/>
      <c r="F22" s="253">
        <v>5576964</v>
      </c>
      <c r="G22" s="272"/>
    </row>
    <row r="23" spans="1:7" x14ac:dyDescent="0.25">
      <c r="A23" s="39"/>
      <c r="B23" s="246" t="s">
        <v>288</v>
      </c>
      <c r="C23" s="246"/>
      <c r="D23" s="274">
        <v>7328241.5899999999</v>
      </c>
      <c r="E23" s="275"/>
      <c r="F23" s="274">
        <v>2589877</v>
      </c>
      <c r="G23" s="273"/>
    </row>
    <row r="24" spans="1:7" x14ac:dyDescent="0.25">
      <c r="A24" s="39"/>
      <c r="B24" s="246" t="s">
        <v>302</v>
      </c>
      <c r="C24" s="246"/>
      <c r="D24" s="266">
        <v>0</v>
      </c>
      <c r="E24" s="23"/>
      <c r="F24" s="266"/>
    </row>
    <row r="25" spans="1:7" ht="15.75" thickBot="1" x14ac:dyDescent="0.3">
      <c r="A25" s="39"/>
      <c r="B25" s="276" t="s">
        <v>334</v>
      </c>
      <c r="C25" s="246"/>
      <c r="D25" s="277">
        <f>SUM(D19:D24)</f>
        <v>67306757.090000004</v>
      </c>
      <c r="E25" s="269"/>
      <c r="F25" s="277">
        <v>51489395</v>
      </c>
      <c r="G25" s="82"/>
    </row>
    <row r="26" spans="1:7" ht="15.75" thickTop="1" x14ac:dyDescent="0.25">
      <c r="A26" s="39"/>
      <c r="B26" s="246"/>
      <c r="C26" s="246"/>
      <c r="D26" s="265"/>
      <c r="E26" s="23"/>
      <c r="F26" s="265"/>
    </row>
    <row r="27" spans="1:7" ht="15.75" thickBot="1" x14ac:dyDescent="0.3">
      <c r="A27" s="39"/>
      <c r="B27" s="276" t="s">
        <v>304</v>
      </c>
      <c r="C27" s="246"/>
      <c r="D27" s="249">
        <f>D16-D25</f>
        <v>4125670.849999994</v>
      </c>
      <c r="E27" s="269"/>
      <c r="F27" s="249">
        <v>12575392</v>
      </c>
    </row>
    <row r="28" spans="1:7" ht="15.75" thickTop="1" x14ac:dyDescent="0.25">
      <c r="A28" s="39"/>
      <c r="B28" s="503" t="s">
        <v>330</v>
      </c>
      <c r="C28" s="246"/>
      <c r="D28" s="23"/>
      <c r="E28" s="23"/>
      <c r="F28" s="23"/>
    </row>
    <row r="29" spans="1:7" ht="35.25" customHeight="1" x14ac:dyDescent="0.25">
      <c r="A29" s="39"/>
      <c r="B29" s="504"/>
      <c r="C29" s="30"/>
      <c r="D29" s="45"/>
      <c r="E29" s="45"/>
      <c r="F29" s="45"/>
    </row>
    <row r="30" spans="1:7" x14ac:dyDescent="0.25">
      <c r="A30" s="39"/>
      <c r="B30" s="67"/>
      <c r="C30" s="30"/>
      <c r="D30" s="45"/>
      <c r="E30" s="45"/>
      <c r="F30" s="45"/>
    </row>
    <row r="31" spans="1:7" x14ac:dyDescent="0.25">
      <c r="A31" s="39"/>
      <c r="B31" s="67"/>
      <c r="C31" s="30"/>
      <c r="D31" s="45"/>
      <c r="E31" s="45"/>
      <c r="F31" s="45"/>
    </row>
    <row r="32" spans="1:7" x14ac:dyDescent="0.25">
      <c r="A32" s="502" t="s">
        <v>283</v>
      </c>
      <c r="B32" s="502"/>
      <c r="D32" s="502" t="s">
        <v>283</v>
      </c>
      <c r="E32" s="502"/>
      <c r="F32" s="502"/>
      <c r="G32" s="502"/>
    </row>
    <row r="33" spans="1:7" ht="15.75" x14ac:dyDescent="0.25">
      <c r="A33" s="499" t="s">
        <v>317</v>
      </c>
      <c r="B33" s="499"/>
      <c r="D33" s="499" t="s">
        <v>318</v>
      </c>
      <c r="E33" s="499"/>
      <c r="F33" s="499"/>
      <c r="G33" s="499"/>
    </row>
    <row r="34" spans="1:7" x14ac:dyDescent="0.25">
      <c r="A34" s="498" t="s">
        <v>335</v>
      </c>
      <c r="B34" s="498"/>
      <c r="C34" s="30"/>
      <c r="D34" s="498" t="s">
        <v>336</v>
      </c>
      <c r="E34" s="498"/>
      <c r="F34" s="498"/>
      <c r="G34" s="498"/>
    </row>
    <row r="35" spans="1:7" x14ac:dyDescent="0.25">
      <c r="A35" s="39"/>
      <c r="B35" s="30"/>
      <c r="C35" s="30"/>
      <c r="D35" s="30"/>
      <c r="E35" s="55"/>
      <c r="F35" s="55"/>
      <c r="G35" s="55"/>
    </row>
    <row r="36" spans="1:7" ht="15.75" x14ac:dyDescent="0.25">
      <c r="A36" s="39"/>
      <c r="B36" s="30"/>
      <c r="C36" s="74"/>
      <c r="D36" s="74"/>
      <c r="E36" s="74"/>
      <c r="F36" s="55"/>
      <c r="G36" s="55"/>
    </row>
    <row r="37" spans="1:7" ht="15.75" x14ac:dyDescent="0.25">
      <c r="A37" s="39"/>
      <c r="B37" s="30"/>
      <c r="C37" s="74"/>
      <c r="D37" s="74"/>
      <c r="E37" s="74"/>
      <c r="F37" s="55"/>
      <c r="G37" s="55"/>
    </row>
    <row r="38" spans="1:7" ht="15.75" x14ac:dyDescent="0.25">
      <c r="A38" s="39"/>
      <c r="B38" s="30"/>
      <c r="C38" s="74"/>
      <c r="D38" s="74"/>
      <c r="E38" s="74"/>
      <c r="F38" s="55"/>
      <c r="G38" s="55"/>
    </row>
    <row r="39" spans="1:7" ht="15.75" x14ac:dyDescent="0.25">
      <c r="A39" s="501" t="s">
        <v>337</v>
      </c>
      <c r="B39" s="501"/>
      <c r="C39" s="501"/>
      <c r="D39" s="501"/>
      <c r="E39" s="501"/>
      <c r="F39" s="501"/>
      <c r="G39" s="501"/>
    </row>
    <row r="40" spans="1:7" ht="15.75" x14ac:dyDescent="0.25">
      <c r="A40" s="499" t="s">
        <v>321</v>
      </c>
      <c r="B40" s="499"/>
      <c r="C40" s="499"/>
      <c r="D40" s="499"/>
      <c r="E40" s="499"/>
      <c r="F40" s="499"/>
      <c r="G40" s="499"/>
    </row>
    <row r="41" spans="1:7" x14ac:dyDescent="0.25">
      <c r="A41" s="498" t="s">
        <v>322</v>
      </c>
      <c r="B41" s="498"/>
      <c r="C41" s="498"/>
      <c r="D41" s="498"/>
      <c r="E41" s="498"/>
      <c r="F41" s="498"/>
      <c r="G41" s="498"/>
    </row>
  </sheetData>
  <mergeCells count="15">
    <mergeCell ref="B28:B29"/>
    <mergeCell ref="A7:G7"/>
    <mergeCell ref="A8:G8"/>
    <mergeCell ref="A9:G9"/>
    <mergeCell ref="A10:G10"/>
    <mergeCell ref="B11:F11"/>
    <mergeCell ref="A39:G39"/>
    <mergeCell ref="A40:G40"/>
    <mergeCell ref="A41:G41"/>
    <mergeCell ref="A32:B32"/>
    <mergeCell ref="D32:G32"/>
    <mergeCell ref="A33:B33"/>
    <mergeCell ref="D33:G33"/>
    <mergeCell ref="A34:B34"/>
    <mergeCell ref="D34:G34"/>
  </mergeCells>
  <pageMargins left="0.7" right="0.7" top="0.75" bottom="0.75" header="0.3" footer="0.3"/>
  <pageSetup paperSize="9" scale="7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0AB23-3FE1-47A9-9749-471587D13927}">
  <sheetPr>
    <pageSetUpPr fitToPage="1"/>
  </sheetPr>
  <dimension ref="A5:H41"/>
  <sheetViews>
    <sheetView workbookViewId="0">
      <selection activeCell="A7" sqref="A7:H7"/>
    </sheetView>
  </sheetViews>
  <sheetFormatPr baseColWidth="10" defaultRowHeight="15" x14ac:dyDescent="0.25"/>
  <cols>
    <col min="1" max="1" width="4.5703125" customWidth="1"/>
    <col min="2" max="2" width="37.28515625" customWidth="1"/>
    <col min="5" max="5" width="16.28515625" customWidth="1"/>
    <col min="6" max="6" width="1.5703125" customWidth="1"/>
    <col min="7" max="7" width="16.42578125" customWidth="1"/>
  </cols>
  <sheetData>
    <row r="5" spans="1:8" x14ac:dyDescent="0.25">
      <c r="B5" s="30"/>
      <c r="D5" s="30"/>
      <c r="E5" s="30"/>
      <c r="F5" s="30"/>
      <c r="G5" s="30"/>
      <c r="H5" s="30"/>
    </row>
    <row r="6" spans="1:8" ht="20.25" x14ac:dyDescent="0.25">
      <c r="A6" s="494" t="s">
        <v>197</v>
      </c>
      <c r="B6" s="494"/>
      <c r="C6" s="494"/>
      <c r="D6" s="494"/>
      <c r="E6" s="494"/>
      <c r="F6" s="494"/>
      <c r="G6" s="494"/>
      <c r="H6" s="494"/>
    </row>
    <row r="7" spans="1:8" ht="15.75" x14ac:dyDescent="0.25">
      <c r="A7" s="505" t="s">
        <v>339</v>
      </c>
      <c r="B7" s="505"/>
      <c r="C7" s="505"/>
      <c r="D7" s="505"/>
      <c r="E7" s="505"/>
      <c r="F7" s="505"/>
      <c r="G7" s="505"/>
      <c r="H7" s="505"/>
    </row>
    <row r="8" spans="1:8" ht="15.75" x14ac:dyDescent="0.25">
      <c r="A8" s="505" t="s">
        <v>340</v>
      </c>
      <c r="B8" s="505"/>
      <c r="C8" s="505"/>
      <c r="D8" s="505"/>
      <c r="E8" s="505"/>
      <c r="F8" s="505"/>
      <c r="G8" s="505"/>
      <c r="H8" s="505"/>
    </row>
    <row r="9" spans="1:8" ht="15.75" x14ac:dyDescent="0.25">
      <c r="A9" s="505" t="s">
        <v>333</v>
      </c>
      <c r="B9" s="505"/>
      <c r="C9" s="505"/>
      <c r="D9" s="505"/>
      <c r="E9" s="505"/>
      <c r="F9" s="505"/>
      <c r="G9" s="505"/>
      <c r="H9" s="505"/>
    </row>
    <row r="10" spans="1:8" x14ac:dyDescent="0.25">
      <c r="B10" s="30"/>
      <c r="C10" s="40"/>
      <c r="D10" s="40"/>
      <c r="E10" s="30"/>
      <c r="F10" s="30"/>
      <c r="G10" s="30"/>
      <c r="H10" s="30"/>
    </row>
    <row r="11" spans="1:8" ht="15.75" thickBot="1" x14ac:dyDescent="0.3">
      <c r="B11" s="496"/>
      <c r="C11" s="496"/>
      <c r="D11" s="496"/>
      <c r="E11" s="279">
        <v>2022</v>
      </c>
      <c r="F11" s="260"/>
      <c r="G11" s="279">
        <v>2021</v>
      </c>
      <c r="H11" s="30"/>
    </row>
    <row r="12" spans="1:8" ht="43.5" customHeight="1" thickTop="1" x14ac:dyDescent="0.25">
      <c r="B12" s="519" t="s">
        <v>175</v>
      </c>
      <c r="C12" s="519"/>
      <c r="D12" s="280"/>
      <c r="E12" s="281"/>
      <c r="F12" s="250"/>
      <c r="G12" s="250"/>
      <c r="H12" s="30"/>
    </row>
    <row r="13" spans="1:8" x14ac:dyDescent="0.25">
      <c r="B13" s="511" t="s">
        <v>341</v>
      </c>
      <c r="C13" s="511"/>
      <c r="D13" s="246"/>
      <c r="E13" s="271">
        <v>71432427.939999998</v>
      </c>
      <c r="F13" s="258"/>
      <c r="G13" s="271">
        <v>131507064</v>
      </c>
      <c r="H13" s="30"/>
    </row>
    <row r="14" spans="1:8" x14ac:dyDescent="0.25">
      <c r="B14" s="496"/>
      <c r="C14" s="496"/>
      <c r="D14" s="246"/>
      <c r="E14" s="271"/>
      <c r="F14" s="258"/>
      <c r="G14" s="271"/>
      <c r="H14" s="30"/>
    </row>
    <row r="15" spans="1:8" x14ac:dyDescent="0.25">
      <c r="B15" s="510" t="s">
        <v>177</v>
      </c>
      <c r="C15" s="510"/>
      <c r="D15" s="246"/>
      <c r="E15" s="271">
        <v>-33647591.140000001</v>
      </c>
      <c r="F15" s="258"/>
      <c r="G15" s="271">
        <v>-68206483</v>
      </c>
      <c r="H15" s="135"/>
    </row>
    <row r="16" spans="1:8" x14ac:dyDescent="0.25">
      <c r="B16" s="510" t="s">
        <v>178</v>
      </c>
      <c r="C16" s="510"/>
      <c r="D16" s="246"/>
      <c r="E16" s="271">
        <v>-4096951.9</v>
      </c>
      <c r="F16" s="258"/>
      <c r="G16" s="271">
        <v>-7689427</v>
      </c>
      <c r="H16" s="55"/>
    </row>
    <row r="17" spans="2:8" x14ac:dyDescent="0.25">
      <c r="B17" s="510" t="s">
        <v>179</v>
      </c>
      <c r="C17" s="510"/>
      <c r="D17" s="246"/>
      <c r="E17" s="271">
        <v>-28747623.52</v>
      </c>
      <c r="F17" s="258"/>
      <c r="G17" s="271">
        <v>-41850103</v>
      </c>
      <c r="H17" s="30"/>
    </row>
    <row r="18" spans="2:8" x14ac:dyDescent="0.25">
      <c r="B18" s="517" t="s">
        <v>342</v>
      </c>
      <c r="C18" s="517"/>
      <c r="D18" s="246"/>
      <c r="E18" s="271">
        <v>-6229813.0700000003</v>
      </c>
      <c r="F18" s="258"/>
      <c r="G18" s="271"/>
      <c r="H18" s="30"/>
    </row>
    <row r="19" spans="2:8" x14ac:dyDescent="0.25">
      <c r="B19" s="510" t="s">
        <v>180</v>
      </c>
      <c r="C19" s="510"/>
      <c r="D19" s="246"/>
      <c r="E19" s="282">
        <v>-75000</v>
      </c>
      <c r="F19" s="258"/>
      <c r="G19" s="282">
        <v>0</v>
      </c>
      <c r="H19" s="81"/>
    </row>
    <row r="20" spans="2:8" ht="34.5" customHeight="1" thickBot="1" x14ac:dyDescent="0.3">
      <c r="B20" s="518" t="s">
        <v>181</v>
      </c>
      <c r="C20" s="518"/>
      <c r="D20" s="246"/>
      <c r="E20" s="277">
        <f>SUM(E13:E19)</f>
        <v>-1364551.6900000013</v>
      </c>
      <c r="F20" s="258"/>
      <c r="G20" s="277">
        <f>SUM(G13:G19)</f>
        <v>13761051</v>
      </c>
      <c r="H20" s="45"/>
    </row>
    <row r="21" spans="2:8" ht="15.75" thickTop="1" x14ac:dyDescent="0.25">
      <c r="B21" s="496" t="s">
        <v>153</v>
      </c>
      <c r="C21" s="496"/>
      <c r="D21" s="246"/>
      <c r="E21" s="270"/>
      <c r="F21" s="23"/>
      <c r="G21" s="23"/>
      <c r="H21" s="30"/>
    </row>
    <row r="22" spans="2:8" x14ac:dyDescent="0.25">
      <c r="B22" s="510" t="s">
        <v>182</v>
      </c>
      <c r="C22" s="510"/>
      <c r="D22" s="246"/>
      <c r="E22" s="271">
        <v>-4166277.17</v>
      </c>
      <c r="F22" s="258"/>
      <c r="G22" s="271">
        <v>-2200458</v>
      </c>
      <c r="H22" s="30"/>
    </row>
    <row r="23" spans="2:8" ht="37.5" customHeight="1" x14ac:dyDescent="0.25">
      <c r="B23" s="510" t="s">
        <v>183</v>
      </c>
      <c r="C23" s="510"/>
      <c r="D23" s="246"/>
      <c r="E23" s="282">
        <v>0</v>
      </c>
      <c r="F23" s="258"/>
      <c r="G23" s="282">
        <v>1157970</v>
      </c>
      <c r="H23" s="30"/>
    </row>
    <row r="24" spans="2:8" ht="27.75" customHeight="1" thickBot="1" x14ac:dyDescent="0.3">
      <c r="B24" s="516" t="s">
        <v>184</v>
      </c>
      <c r="C24" s="516"/>
      <c r="D24" s="246"/>
      <c r="E24" s="277">
        <f>SUM(E22:E23)</f>
        <v>-4166277.17</v>
      </c>
      <c r="F24" s="258"/>
      <c r="G24" s="277">
        <f>SUM(G22:G23)</f>
        <v>-1042488</v>
      </c>
      <c r="H24" s="30"/>
    </row>
    <row r="25" spans="2:8" ht="15.75" thickTop="1" x14ac:dyDescent="0.25">
      <c r="B25" s="509"/>
      <c r="C25" s="509"/>
      <c r="D25" s="283"/>
      <c r="E25" s="284"/>
      <c r="F25" s="285"/>
      <c r="G25" s="285"/>
      <c r="H25" s="55"/>
    </row>
    <row r="26" spans="2:8" x14ac:dyDescent="0.25">
      <c r="B26" s="510" t="s">
        <v>185</v>
      </c>
      <c r="C26" s="510"/>
      <c r="D26" s="246"/>
      <c r="E26" s="271">
        <f>+E24+E20</f>
        <v>-5530828.8600000013</v>
      </c>
      <c r="F26" s="258"/>
      <c r="G26" s="271">
        <v>12718563</v>
      </c>
      <c r="H26" s="30"/>
    </row>
    <row r="27" spans="2:8" x14ac:dyDescent="0.25">
      <c r="B27" s="510" t="s">
        <v>186</v>
      </c>
      <c r="C27" s="510"/>
      <c r="D27" s="246"/>
      <c r="E27" s="266">
        <v>23817890</v>
      </c>
      <c r="F27" s="258"/>
      <c r="G27" s="266">
        <v>11099327</v>
      </c>
      <c r="H27" s="45"/>
    </row>
    <row r="28" spans="2:8" ht="37.5" customHeight="1" thickBot="1" x14ac:dyDescent="0.3">
      <c r="B28" s="511" t="s">
        <v>187</v>
      </c>
      <c r="C28" s="511"/>
      <c r="D28" s="246"/>
      <c r="E28" s="249">
        <f>+E26+E27</f>
        <v>18287061.140000001</v>
      </c>
      <c r="F28" s="286"/>
      <c r="G28" s="249">
        <f>+G26+G27</f>
        <v>23817890</v>
      </c>
      <c r="H28" s="45"/>
    </row>
    <row r="29" spans="2:8" ht="15.75" thickTop="1" x14ac:dyDescent="0.25">
      <c r="B29" s="512" t="s">
        <v>343</v>
      </c>
      <c r="C29" s="513"/>
      <c r="D29" s="30"/>
      <c r="E29" s="45"/>
      <c r="F29" s="44"/>
      <c r="G29" s="30"/>
      <c r="H29" s="45"/>
    </row>
    <row r="30" spans="2:8" x14ac:dyDescent="0.25">
      <c r="B30" s="514"/>
      <c r="C30" s="515"/>
      <c r="D30" s="30"/>
      <c r="E30" s="45"/>
      <c r="F30" s="30"/>
      <c r="G30" s="45"/>
      <c r="H30" s="30"/>
    </row>
    <row r="31" spans="2:8" x14ac:dyDescent="0.25">
      <c r="B31" s="30"/>
      <c r="C31" s="30"/>
      <c r="D31" s="30"/>
      <c r="E31" s="45"/>
      <c r="F31" s="30"/>
      <c r="G31" s="30"/>
      <c r="H31" s="30"/>
    </row>
    <row r="32" spans="2:8" x14ac:dyDescent="0.25">
      <c r="B32" s="30"/>
      <c r="C32" s="30"/>
      <c r="D32" s="30"/>
      <c r="E32" s="45"/>
      <c r="F32" s="30"/>
      <c r="G32" s="30"/>
      <c r="H32" s="30"/>
    </row>
    <row r="33" spans="1:8" ht="15.75" x14ac:dyDescent="0.25">
      <c r="A33" s="502" t="s">
        <v>337</v>
      </c>
      <c r="B33" s="502"/>
      <c r="C33" s="502"/>
      <c r="D33" s="88"/>
      <c r="E33" s="489" t="s">
        <v>344</v>
      </c>
      <c r="F33" s="489"/>
      <c r="G33" s="489"/>
      <c r="H33" s="489"/>
    </row>
    <row r="34" spans="1:8" ht="15.75" x14ac:dyDescent="0.25">
      <c r="A34" s="507" t="s">
        <v>317</v>
      </c>
      <c r="B34" s="507"/>
      <c r="C34" s="507"/>
      <c r="D34" s="507"/>
      <c r="E34" s="507" t="s">
        <v>345</v>
      </c>
      <c r="F34" s="507"/>
      <c r="G34" s="507"/>
      <c r="H34" s="507"/>
    </row>
    <row r="35" spans="1:8" x14ac:dyDescent="0.25">
      <c r="A35" s="508" t="s">
        <v>335</v>
      </c>
      <c r="B35" s="508"/>
      <c r="C35" s="508"/>
      <c r="D35" s="508"/>
      <c r="E35" s="508" t="s">
        <v>346</v>
      </c>
      <c r="F35" s="508"/>
      <c r="G35" s="508"/>
      <c r="H35" s="508"/>
    </row>
    <row r="36" spans="1:8" ht="15.75" x14ac:dyDescent="0.25">
      <c r="B36" s="30"/>
      <c r="C36" s="74"/>
      <c r="D36" s="74"/>
      <c r="E36" s="55"/>
      <c r="F36" s="55"/>
      <c r="G36" s="30"/>
      <c r="H36" s="30"/>
    </row>
    <row r="37" spans="1:8" ht="15.75" x14ac:dyDescent="0.25">
      <c r="B37" s="30"/>
      <c r="C37" s="88"/>
      <c r="E37" s="55"/>
      <c r="F37" s="55"/>
      <c r="G37" s="30"/>
      <c r="H37" s="30"/>
    </row>
    <row r="38" spans="1:8" x14ac:dyDescent="0.25">
      <c r="B38" s="30"/>
      <c r="C38" s="30"/>
      <c r="D38" s="30"/>
      <c r="E38" s="30"/>
      <c r="F38" s="30"/>
      <c r="G38" s="30"/>
      <c r="H38" s="30"/>
    </row>
    <row r="39" spans="1:8" x14ac:dyDescent="0.25">
      <c r="A39" s="502" t="s">
        <v>347</v>
      </c>
      <c r="B39" s="502"/>
      <c r="C39" s="502"/>
      <c r="D39" s="502"/>
      <c r="E39" s="502"/>
      <c r="F39" s="502"/>
      <c r="G39" s="502"/>
      <c r="H39" s="502"/>
    </row>
    <row r="40" spans="1:8" ht="15.75" x14ac:dyDescent="0.25">
      <c r="A40" s="507" t="s">
        <v>348</v>
      </c>
      <c r="B40" s="507"/>
      <c r="C40" s="507"/>
      <c r="D40" s="507"/>
      <c r="E40" s="507"/>
      <c r="F40" s="507"/>
      <c r="G40" s="507"/>
      <c r="H40" s="507"/>
    </row>
    <row r="41" spans="1:8" x14ac:dyDescent="0.25">
      <c r="A41" s="508" t="s">
        <v>322</v>
      </c>
      <c r="B41" s="508"/>
      <c r="C41" s="508"/>
      <c r="D41" s="508"/>
      <c r="E41" s="508"/>
      <c r="F41" s="508"/>
      <c r="G41" s="508"/>
      <c r="H41" s="508"/>
    </row>
  </sheetData>
  <mergeCells count="32">
    <mergeCell ref="B12:C12"/>
    <mergeCell ref="A6:H6"/>
    <mergeCell ref="A7:H7"/>
    <mergeCell ref="A8:H8"/>
    <mergeCell ref="A9:H9"/>
    <mergeCell ref="B11:D11"/>
    <mergeCell ref="B24:C24"/>
    <mergeCell ref="B13:C13"/>
    <mergeCell ref="B14:C14"/>
    <mergeCell ref="B15:C15"/>
    <mergeCell ref="B16:C16"/>
    <mergeCell ref="B17:C17"/>
    <mergeCell ref="B18:C18"/>
    <mergeCell ref="B19:C19"/>
    <mergeCell ref="B20:C20"/>
    <mergeCell ref="B21:C21"/>
    <mergeCell ref="B22:C22"/>
    <mergeCell ref="B23:C23"/>
    <mergeCell ref="B25:C25"/>
    <mergeCell ref="B26:C26"/>
    <mergeCell ref="B27:C27"/>
    <mergeCell ref="B28:C28"/>
    <mergeCell ref="B29:C30"/>
    <mergeCell ref="A40:H40"/>
    <mergeCell ref="A41:H41"/>
    <mergeCell ref="E33:H33"/>
    <mergeCell ref="A34:D34"/>
    <mergeCell ref="E34:H34"/>
    <mergeCell ref="A35:D35"/>
    <mergeCell ref="E35:H35"/>
    <mergeCell ref="A39:H39"/>
    <mergeCell ref="A33:C33"/>
  </mergeCells>
  <pageMargins left="0.25" right="0.25" top="0.75" bottom="0.75" header="0.3" footer="0.3"/>
  <pageSetup scale="92"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96AB-204A-4A8B-8751-247154AC8B74}">
  <dimension ref="A7:R48"/>
  <sheetViews>
    <sheetView topLeftCell="A4" workbookViewId="0">
      <selection activeCell="H28" sqref="H28"/>
    </sheetView>
  </sheetViews>
  <sheetFormatPr baseColWidth="10" defaultColWidth="11.42578125" defaultRowHeight="15" x14ac:dyDescent="0.25"/>
  <cols>
    <col min="1" max="1" width="3" customWidth="1"/>
    <col min="2" max="2" width="50.7109375" customWidth="1"/>
    <col min="3" max="3" width="2.7109375" customWidth="1"/>
    <col min="4" max="4" width="21.140625" style="85" customWidth="1"/>
    <col min="5" max="5" width="2.28515625" style="85" customWidth="1"/>
    <col min="6" max="6" width="20.140625" customWidth="1"/>
    <col min="7" max="7" width="8" customWidth="1"/>
    <col min="8" max="8" width="15.28515625" customWidth="1"/>
    <col min="9" max="9" width="13.140625" bestFit="1" customWidth="1"/>
    <col min="10" max="10" width="22.42578125" customWidth="1"/>
  </cols>
  <sheetData>
    <row r="7" spans="1:18" ht="20.25" x14ac:dyDescent="0.25">
      <c r="A7" s="494" t="s">
        <v>197</v>
      </c>
      <c r="B7" s="494"/>
      <c r="C7" s="494"/>
      <c r="D7" s="494"/>
      <c r="E7" s="494"/>
      <c r="F7" s="494"/>
      <c r="G7" s="494"/>
    </row>
    <row r="8" spans="1:18" ht="15.75" x14ac:dyDescent="0.25">
      <c r="A8" s="505" t="s">
        <v>331</v>
      </c>
      <c r="B8" s="505"/>
      <c r="C8" s="505"/>
      <c r="D8" s="505"/>
      <c r="E8" s="505"/>
      <c r="F8" s="505"/>
      <c r="G8" s="505"/>
    </row>
    <row r="9" spans="1:18" ht="15.75" x14ac:dyDescent="0.25">
      <c r="A9" s="506" t="s">
        <v>364</v>
      </c>
      <c r="B9" s="506"/>
      <c r="C9" s="506"/>
      <c r="D9" s="506"/>
      <c r="E9" s="506"/>
      <c r="F9" s="506"/>
      <c r="G9" s="506"/>
      <c r="J9" s="111"/>
      <c r="M9" s="495"/>
      <c r="N9" s="495"/>
      <c r="O9" s="495"/>
      <c r="P9" s="495"/>
      <c r="Q9" s="495"/>
      <c r="R9" s="495"/>
    </row>
    <row r="10" spans="1:18" ht="15.75" x14ac:dyDescent="0.25">
      <c r="A10" s="506" t="s">
        <v>333</v>
      </c>
      <c r="B10" s="506"/>
      <c r="C10" s="506"/>
      <c r="D10" s="506"/>
      <c r="E10" s="506"/>
      <c r="F10" s="506"/>
      <c r="G10" s="506"/>
      <c r="J10" s="111"/>
      <c r="M10" s="495"/>
      <c r="N10" s="495"/>
      <c r="O10" s="495"/>
      <c r="P10" s="495"/>
      <c r="Q10" s="495"/>
      <c r="R10" s="495"/>
    </row>
    <row r="11" spans="1:18" ht="15.75" x14ac:dyDescent="0.25">
      <c r="B11" s="495"/>
      <c r="C11" s="495"/>
      <c r="D11" s="495"/>
      <c r="E11" s="495"/>
      <c r="F11" s="495"/>
      <c r="J11" s="111"/>
      <c r="M11" s="495"/>
      <c r="N11" s="495"/>
      <c r="O11" s="495"/>
      <c r="P11" s="495"/>
      <c r="Q11" s="495"/>
      <c r="R11" s="495"/>
    </row>
    <row r="12" spans="1:18" ht="15.75" x14ac:dyDescent="0.25">
      <c r="A12" s="39"/>
      <c r="B12" s="356" t="s">
        <v>373</v>
      </c>
      <c r="C12" s="246"/>
      <c r="D12" s="263">
        <v>2022</v>
      </c>
      <c r="E12" s="263"/>
      <c r="F12" s="263">
        <v>2021</v>
      </c>
    </row>
    <row r="13" spans="1:18" ht="8.1" customHeight="1" x14ac:dyDescent="0.25">
      <c r="A13" s="39"/>
      <c r="B13" s="43"/>
      <c r="C13" s="248"/>
      <c r="D13" s="264"/>
      <c r="E13" s="264"/>
      <c r="F13" s="264"/>
    </row>
    <row r="14" spans="1:18" x14ac:dyDescent="0.25">
      <c r="A14" s="39"/>
      <c r="B14" s="318" t="s">
        <v>374</v>
      </c>
      <c r="C14" s="248"/>
      <c r="D14" s="265">
        <v>45361984.759999998</v>
      </c>
      <c r="E14" s="256"/>
      <c r="F14" s="265">
        <v>30985037</v>
      </c>
      <c r="G14" s="114"/>
      <c r="J14" s="111"/>
    </row>
    <row r="15" spans="1:18" x14ac:dyDescent="0.25">
      <c r="A15" s="39"/>
      <c r="B15" s="318" t="s">
        <v>311</v>
      </c>
      <c r="C15" s="248"/>
      <c r="D15" s="266">
        <v>97999999.879999995</v>
      </c>
      <c r="E15" s="256"/>
      <c r="F15" s="266">
        <v>100522027</v>
      </c>
      <c r="G15" s="140"/>
      <c r="J15" s="111"/>
    </row>
    <row r="16" spans="1:18" x14ac:dyDescent="0.25">
      <c r="A16" s="39"/>
      <c r="B16" s="349" t="s">
        <v>303</v>
      </c>
      <c r="C16" s="246"/>
      <c r="D16" s="268">
        <f>SUM(D14:D15)</f>
        <v>143361984.63999999</v>
      </c>
      <c r="E16" s="322"/>
      <c r="F16" s="268">
        <f>+F14+F15</f>
        <v>131507064</v>
      </c>
      <c r="G16" s="140"/>
      <c r="J16" s="166"/>
    </row>
    <row r="17" spans="1:10" ht="8.1" customHeight="1" x14ac:dyDescent="0.25">
      <c r="A17" s="39"/>
      <c r="B17" s="246" t="s">
        <v>153</v>
      </c>
      <c r="C17" s="246"/>
      <c r="D17" s="270"/>
      <c r="E17" s="23"/>
      <c r="F17" s="270"/>
      <c r="G17" s="140"/>
    </row>
    <row r="18" spans="1:10" x14ac:dyDescent="0.25">
      <c r="A18" s="39"/>
      <c r="B18" s="246" t="s">
        <v>338</v>
      </c>
      <c r="C18" s="246"/>
      <c r="D18" s="271"/>
      <c r="E18" s="258"/>
      <c r="F18" s="271"/>
      <c r="G18" s="142"/>
    </row>
    <row r="19" spans="1:10" x14ac:dyDescent="0.25">
      <c r="A19" s="39"/>
      <c r="B19" s="246" t="s">
        <v>281</v>
      </c>
      <c r="C19" s="246"/>
      <c r="D19" s="270">
        <v>85362512.060000002</v>
      </c>
      <c r="E19" s="23"/>
      <c r="F19" s="270">
        <v>75895910</v>
      </c>
      <c r="G19" s="141"/>
      <c r="J19" s="111"/>
    </row>
    <row r="20" spans="1:10" x14ac:dyDescent="0.25">
      <c r="A20" s="39"/>
      <c r="B20" s="246" t="s">
        <v>282</v>
      </c>
      <c r="C20" s="246"/>
      <c r="D20" s="274">
        <v>75000</v>
      </c>
      <c r="E20" s="275"/>
      <c r="F20" s="274">
        <v>108288</v>
      </c>
      <c r="G20" s="142"/>
      <c r="H20" s="166"/>
      <c r="J20" s="111"/>
    </row>
    <row r="21" spans="1:10" x14ac:dyDescent="0.25">
      <c r="A21" s="39"/>
      <c r="B21" s="246" t="s">
        <v>287</v>
      </c>
      <c r="C21" s="246"/>
      <c r="D21" s="253">
        <v>63296426.780000001</v>
      </c>
      <c r="E21" s="323"/>
      <c r="F21" s="253">
        <v>29250946</v>
      </c>
      <c r="G21" s="142"/>
      <c r="I21" s="111"/>
      <c r="J21" s="111"/>
    </row>
    <row r="22" spans="1:10" x14ac:dyDescent="0.25">
      <c r="A22" s="39"/>
      <c r="B22" s="246" t="s">
        <v>300</v>
      </c>
      <c r="C22" s="246"/>
      <c r="D22" s="253">
        <v>1998640.09</v>
      </c>
      <c r="E22" s="323"/>
      <c r="F22" s="253">
        <v>2227040</v>
      </c>
      <c r="G22" s="142"/>
      <c r="I22" s="111"/>
    </row>
    <row r="23" spans="1:10" x14ac:dyDescent="0.25">
      <c r="A23" s="39"/>
      <c r="B23" s="246" t="s">
        <v>288</v>
      </c>
      <c r="C23" s="246"/>
      <c r="D23" s="274">
        <v>0</v>
      </c>
      <c r="E23" s="275"/>
      <c r="F23" s="274">
        <v>12490869</v>
      </c>
      <c r="G23" s="141"/>
      <c r="I23" s="111"/>
    </row>
    <row r="24" spans="1:10" x14ac:dyDescent="0.25">
      <c r="A24" s="39"/>
      <c r="B24" s="246" t="s">
        <v>302</v>
      </c>
      <c r="C24" s="246"/>
      <c r="D24" s="266">
        <v>0</v>
      </c>
      <c r="E24" s="256"/>
      <c r="F24" s="266"/>
      <c r="G24" s="109"/>
    </row>
    <row r="25" spans="1:10" ht="15.75" thickBot="1" x14ac:dyDescent="0.3">
      <c r="A25" s="39"/>
      <c r="B25" s="276" t="s">
        <v>334</v>
      </c>
      <c r="C25" s="246"/>
      <c r="D25" s="277">
        <f>SUM(D19:D24)</f>
        <v>150732578.93000001</v>
      </c>
      <c r="E25" s="277">
        <f t="shared" ref="E25:F25" si="0">SUM(E19:E24)</f>
        <v>0</v>
      </c>
      <c r="F25" s="277">
        <f t="shared" si="0"/>
        <v>119973053</v>
      </c>
      <c r="G25" s="82"/>
      <c r="H25" s="82"/>
    </row>
    <row r="26" spans="1:10" ht="8.1" customHeight="1" thickTop="1" x14ac:dyDescent="0.25">
      <c r="A26" s="39"/>
      <c r="B26" s="246"/>
      <c r="C26" s="246"/>
      <c r="D26" s="265"/>
      <c r="E26" s="256"/>
      <c r="F26" s="265"/>
    </row>
    <row r="27" spans="1:10" ht="15.75" thickBot="1" x14ac:dyDescent="0.3">
      <c r="A27" s="39"/>
      <c r="B27" s="276" t="s">
        <v>304</v>
      </c>
      <c r="C27" s="246"/>
      <c r="D27" s="249">
        <f>D16-D25</f>
        <v>-7370594.2900000215</v>
      </c>
      <c r="E27" s="249">
        <f t="shared" ref="E27:F27" si="1">E16-E25</f>
        <v>0</v>
      </c>
      <c r="F27" s="249">
        <f t="shared" si="1"/>
        <v>11534011</v>
      </c>
      <c r="H27" s="324"/>
    </row>
    <row r="28" spans="1:10" ht="15.75" thickTop="1" x14ac:dyDescent="0.25">
      <c r="A28" s="39"/>
      <c r="B28" s="503" t="s">
        <v>343</v>
      </c>
      <c r="C28" s="246"/>
      <c r="D28" s="23"/>
      <c r="E28" s="256"/>
      <c r="F28" s="23"/>
    </row>
    <row r="29" spans="1:10" ht="21" customHeight="1" x14ac:dyDescent="0.25">
      <c r="A29" s="39"/>
      <c r="B29" s="520"/>
      <c r="C29" s="30"/>
      <c r="D29" s="3"/>
      <c r="E29" s="22"/>
      <c r="F29" s="45"/>
    </row>
    <row r="30" spans="1:10" x14ac:dyDescent="0.25">
      <c r="A30" s="39"/>
      <c r="B30" s="67"/>
      <c r="C30" s="30"/>
      <c r="D30" s="3"/>
      <c r="E30" s="22"/>
      <c r="F30" s="45"/>
    </row>
    <row r="31" spans="1:10" x14ac:dyDescent="0.25">
      <c r="A31" s="39"/>
      <c r="B31" s="67"/>
      <c r="C31" s="30"/>
      <c r="D31" s="3"/>
      <c r="E31" s="22"/>
      <c r="F31" s="45"/>
    </row>
    <row r="32" spans="1:10" x14ac:dyDescent="0.25">
      <c r="A32" s="502" t="s">
        <v>283</v>
      </c>
      <c r="B32" s="502"/>
      <c r="D32" s="521" t="s">
        <v>283</v>
      </c>
      <c r="E32" s="521"/>
      <c r="F32" s="521"/>
      <c r="G32" s="521"/>
      <c r="H32" s="30"/>
    </row>
    <row r="33" spans="1:9" ht="15.75" x14ac:dyDescent="0.25">
      <c r="A33" s="499" t="s">
        <v>317</v>
      </c>
      <c r="B33" s="499"/>
      <c r="D33" s="499" t="s">
        <v>318</v>
      </c>
      <c r="E33" s="499"/>
      <c r="F33" s="499"/>
      <c r="G33" s="499"/>
      <c r="H33" s="30"/>
    </row>
    <row r="34" spans="1:9" ht="15" customHeight="1" x14ac:dyDescent="0.25">
      <c r="A34" s="498" t="s">
        <v>335</v>
      </c>
      <c r="B34" s="498"/>
      <c r="C34" s="30"/>
      <c r="D34" s="498" t="s">
        <v>336</v>
      </c>
      <c r="E34" s="498"/>
      <c r="F34" s="498"/>
      <c r="G34" s="498"/>
      <c r="H34" s="30"/>
    </row>
    <row r="35" spans="1:9" x14ac:dyDescent="0.25">
      <c r="A35" s="39"/>
      <c r="B35" s="30"/>
      <c r="C35" s="30"/>
      <c r="D35" s="30"/>
      <c r="E35" s="55"/>
      <c r="F35" s="55"/>
      <c r="G35" s="55"/>
      <c r="H35" s="30"/>
    </row>
    <row r="36" spans="1:9" ht="15.75" x14ac:dyDescent="0.25">
      <c r="A36" s="39"/>
      <c r="B36" s="30"/>
      <c r="C36" s="74"/>
      <c r="D36" s="74"/>
      <c r="E36" s="74"/>
      <c r="F36" s="55"/>
      <c r="G36" s="55"/>
      <c r="H36" s="30"/>
      <c r="I36" s="30"/>
    </row>
    <row r="37" spans="1:9" ht="15.75" x14ac:dyDescent="0.25">
      <c r="A37" s="39"/>
      <c r="B37" s="30"/>
      <c r="C37" s="74"/>
      <c r="D37" s="74"/>
      <c r="E37" s="74"/>
      <c r="F37" s="55"/>
      <c r="G37" s="55"/>
      <c r="H37" s="30"/>
      <c r="I37" s="30"/>
    </row>
    <row r="38" spans="1:9" ht="15.75" x14ac:dyDescent="0.25">
      <c r="A38" s="39"/>
      <c r="B38" s="30"/>
      <c r="C38" s="74"/>
      <c r="D38" s="74"/>
      <c r="E38" s="74"/>
      <c r="F38" s="55"/>
      <c r="G38" s="55"/>
      <c r="H38" s="30"/>
      <c r="I38" s="30"/>
    </row>
    <row r="39" spans="1:9" ht="15.75" customHeight="1" x14ac:dyDescent="0.25">
      <c r="A39" s="501" t="s">
        <v>337</v>
      </c>
      <c r="B39" s="501"/>
      <c r="C39" s="501"/>
      <c r="D39" s="501"/>
      <c r="E39" s="501"/>
      <c r="F39" s="501"/>
      <c r="G39" s="501"/>
      <c r="H39" s="30"/>
    </row>
    <row r="40" spans="1:9" ht="15.75" x14ac:dyDescent="0.25">
      <c r="A40" s="499" t="s">
        <v>321</v>
      </c>
      <c r="B40" s="499"/>
      <c r="C40" s="499"/>
      <c r="D40" s="499"/>
      <c r="E40" s="499"/>
      <c r="F40" s="499"/>
      <c r="G40" s="499"/>
      <c r="H40" s="30"/>
      <c r="I40" s="30"/>
    </row>
    <row r="41" spans="1:9" x14ac:dyDescent="0.25">
      <c r="A41" s="498" t="s">
        <v>322</v>
      </c>
      <c r="B41" s="498"/>
      <c r="C41" s="498"/>
      <c r="D41" s="498"/>
      <c r="E41" s="498"/>
      <c r="F41" s="498"/>
      <c r="G41" s="498"/>
    </row>
    <row r="45" spans="1:9" ht="15.75" x14ac:dyDescent="0.25">
      <c r="A45" s="74"/>
      <c r="B45" s="30"/>
      <c r="D45" s="74"/>
      <c r="E45" s="30"/>
      <c r="F45" s="45"/>
    </row>
    <row r="46" spans="1:9" x14ac:dyDescent="0.25">
      <c r="A46" s="39"/>
      <c r="B46" s="30"/>
      <c r="D46" s="39"/>
      <c r="E46" s="30"/>
    </row>
    <row r="47" spans="1:9" ht="15.75" x14ac:dyDescent="0.25">
      <c r="A47" s="74"/>
      <c r="B47" s="30"/>
      <c r="D47" s="74"/>
      <c r="E47" s="30"/>
    </row>
    <row r="48" spans="1:9" ht="15.75" x14ac:dyDescent="0.25">
      <c r="A48" s="88"/>
      <c r="B48" s="30"/>
      <c r="D48" s="88"/>
      <c r="E48" s="30"/>
    </row>
  </sheetData>
  <mergeCells count="18">
    <mergeCell ref="A33:B33"/>
    <mergeCell ref="D33:G33"/>
    <mergeCell ref="B28:B29"/>
    <mergeCell ref="A32:B32"/>
    <mergeCell ref="D32:G32"/>
    <mergeCell ref="A7:G7"/>
    <mergeCell ref="A8:G8"/>
    <mergeCell ref="A9:G9"/>
    <mergeCell ref="B11:F11"/>
    <mergeCell ref="M11:R11"/>
    <mergeCell ref="M9:R9"/>
    <mergeCell ref="A10:G10"/>
    <mergeCell ref="M10:R10"/>
    <mergeCell ref="A34:B34"/>
    <mergeCell ref="D34:G34"/>
    <mergeCell ref="A39:G39"/>
    <mergeCell ref="A40:G40"/>
    <mergeCell ref="A41:G41"/>
  </mergeCells>
  <pageMargins left="0.25" right="0.25"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8DD5-0209-4128-BC45-C0AEC12E37B2}">
  <sheetPr>
    <pageSetUpPr fitToPage="1"/>
  </sheetPr>
  <dimension ref="A1:F45"/>
  <sheetViews>
    <sheetView tabSelected="1" workbookViewId="0">
      <selection activeCell="F32" sqref="F32"/>
    </sheetView>
  </sheetViews>
  <sheetFormatPr baseColWidth="10" defaultRowHeight="15" x14ac:dyDescent="0.25"/>
  <cols>
    <col min="1" max="1" width="56.7109375" customWidth="1"/>
    <col min="2" max="2" width="14.85546875" customWidth="1"/>
    <col min="4" max="4" width="14.85546875" customWidth="1"/>
    <col min="5" max="5" width="19.7109375" customWidth="1"/>
    <col min="6" max="6" width="22.7109375" customWidth="1"/>
  </cols>
  <sheetData>
    <row r="1" spans="1:6" ht="15.75" x14ac:dyDescent="0.25">
      <c r="A1" s="287"/>
      <c r="B1" s="287"/>
      <c r="C1" s="287"/>
      <c r="D1" s="287"/>
      <c r="E1" s="287"/>
      <c r="F1" s="287"/>
    </row>
    <row r="2" spans="1:6" ht="15.75" x14ac:dyDescent="0.25">
      <c r="A2" s="287"/>
      <c r="B2" s="287"/>
      <c r="C2" s="287"/>
      <c r="D2" s="287"/>
      <c r="E2" s="287"/>
      <c r="F2" s="287"/>
    </row>
    <row r="3" spans="1:6" ht="15.75" x14ac:dyDescent="0.25">
      <c r="A3" s="287"/>
      <c r="B3" s="287"/>
      <c r="C3" s="287"/>
      <c r="D3" s="287"/>
      <c r="E3" s="287"/>
      <c r="F3" s="287"/>
    </row>
    <row r="4" spans="1:6" ht="15.75" x14ac:dyDescent="0.25">
      <c r="A4" s="287"/>
      <c r="B4" s="287"/>
      <c r="C4" s="287"/>
      <c r="D4" s="287"/>
      <c r="E4" s="287"/>
      <c r="F4" s="287"/>
    </row>
    <row r="5" spans="1:6" ht="15.75" x14ac:dyDescent="0.25">
      <c r="A5" s="288"/>
      <c r="B5" s="287"/>
      <c r="C5" s="287"/>
      <c r="D5" s="287"/>
      <c r="E5" s="287"/>
      <c r="F5" s="287"/>
    </row>
    <row r="6" spans="1:6" ht="15.75" x14ac:dyDescent="0.25">
      <c r="A6" s="288"/>
      <c r="B6" s="287"/>
      <c r="C6" s="287"/>
      <c r="D6" s="287"/>
      <c r="E6" s="287"/>
      <c r="F6" s="287"/>
    </row>
    <row r="7" spans="1:6" ht="15.75" x14ac:dyDescent="0.25">
      <c r="A7" s="288"/>
      <c r="B7" s="287"/>
      <c r="C7" s="287"/>
      <c r="D7" s="287"/>
      <c r="E7" s="287"/>
      <c r="F7" s="287"/>
    </row>
    <row r="8" spans="1:6" ht="15.75" x14ac:dyDescent="0.25">
      <c r="A8" s="288"/>
      <c r="B8" s="287"/>
      <c r="C8" s="287"/>
      <c r="D8" s="287"/>
      <c r="E8" s="287"/>
      <c r="F8" s="287"/>
    </row>
    <row r="9" spans="1:6" ht="20.25" x14ac:dyDescent="0.25">
      <c r="A9" s="523" t="s">
        <v>197</v>
      </c>
      <c r="B9" s="523"/>
      <c r="C9" s="523"/>
      <c r="D9" s="523"/>
      <c r="E9" s="523"/>
      <c r="F9" s="523"/>
    </row>
    <row r="10" spans="1:6" ht="15.75" x14ac:dyDescent="0.25">
      <c r="A10" s="524" t="s">
        <v>349</v>
      </c>
      <c r="B10" s="524"/>
      <c r="C10" s="524"/>
      <c r="D10" s="524"/>
      <c r="E10" s="524"/>
      <c r="F10" s="524"/>
    </row>
    <row r="11" spans="1:6" ht="15.75" x14ac:dyDescent="0.25">
      <c r="A11" s="524" t="s">
        <v>363</v>
      </c>
      <c r="B11" s="524"/>
      <c r="C11" s="524"/>
      <c r="D11" s="524"/>
      <c r="E11" s="524"/>
      <c r="F11" s="524"/>
    </row>
    <row r="12" spans="1:6" ht="15.75" x14ac:dyDescent="0.25">
      <c r="A12" s="505" t="s">
        <v>350</v>
      </c>
      <c r="B12" s="505"/>
      <c r="C12" s="505"/>
      <c r="D12" s="505"/>
      <c r="E12" s="505"/>
      <c r="F12" s="505"/>
    </row>
    <row r="13" spans="1:6" ht="20.25" x14ac:dyDescent="0.25">
      <c r="A13" s="287"/>
      <c r="B13" s="289"/>
      <c r="C13" s="289"/>
      <c r="D13" s="289"/>
      <c r="E13" s="289"/>
      <c r="F13" s="289"/>
    </row>
    <row r="14" spans="1:6" ht="20.25" x14ac:dyDescent="0.25">
      <c r="A14" s="290"/>
      <c r="B14" s="290"/>
      <c r="C14" s="290"/>
      <c r="D14" s="290"/>
      <c r="E14" s="290"/>
      <c r="F14" s="290"/>
    </row>
    <row r="15" spans="1:6" ht="15.75" x14ac:dyDescent="0.25">
      <c r="A15" s="291"/>
      <c r="B15" s="291"/>
      <c r="C15" s="292"/>
      <c r="D15" s="291"/>
      <c r="E15" s="291"/>
      <c r="F15" s="287"/>
    </row>
    <row r="16" spans="1:6" ht="15.75" x14ac:dyDescent="0.25">
      <c r="A16" s="291"/>
      <c r="B16" s="291"/>
      <c r="C16" s="292"/>
      <c r="D16" s="291"/>
      <c r="E16" s="291"/>
      <c r="F16" s="293"/>
    </row>
    <row r="17" spans="1:6" ht="63" x14ac:dyDescent="0.25">
      <c r="A17" s="294"/>
      <c r="B17" s="295" t="s">
        <v>171</v>
      </c>
      <c r="C17" s="295" t="s">
        <v>351</v>
      </c>
      <c r="D17" s="295" t="s">
        <v>352</v>
      </c>
      <c r="E17" s="295" t="s">
        <v>172</v>
      </c>
      <c r="F17" s="295" t="s">
        <v>173</v>
      </c>
    </row>
    <row r="18" spans="1:6" ht="15.75" x14ac:dyDescent="0.25">
      <c r="A18" s="291"/>
      <c r="B18" s="296"/>
      <c r="C18" s="292"/>
      <c r="D18" s="287"/>
      <c r="E18" s="296"/>
      <c r="F18" s="296"/>
    </row>
    <row r="19" spans="1:6" ht="63" x14ac:dyDescent="0.25">
      <c r="A19" s="297" t="s">
        <v>294</v>
      </c>
      <c r="B19" s="298">
        <v>156228</v>
      </c>
      <c r="C19" s="299"/>
      <c r="D19" s="299"/>
      <c r="E19" s="298">
        <v>72453470</v>
      </c>
      <c r="F19" s="298">
        <f>SUM(B19:E19)</f>
        <v>72609698</v>
      </c>
    </row>
    <row r="20" spans="1:6" ht="15.75" x14ac:dyDescent="0.25">
      <c r="A20" s="300" t="s">
        <v>353</v>
      </c>
      <c r="B20" s="296"/>
      <c r="C20" s="301"/>
      <c r="D20" s="291"/>
      <c r="E20" s="291"/>
      <c r="F20" s="302"/>
    </row>
    <row r="21" spans="1:6" ht="15.75" x14ac:dyDescent="0.25">
      <c r="A21" s="300" t="s">
        <v>354</v>
      </c>
      <c r="B21" s="296"/>
      <c r="C21" s="296"/>
      <c r="D21" s="291"/>
      <c r="E21" s="298"/>
      <c r="F21" s="298"/>
    </row>
    <row r="22" spans="1:6" ht="31.5" x14ac:dyDescent="0.25">
      <c r="A22" s="303" t="s">
        <v>355</v>
      </c>
      <c r="B22" s="298"/>
      <c r="C22" s="296"/>
      <c r="D22" s="291"/>
      <c r="E22" s="298"/>
      <c r="F22" s="298">
        <f>SUM(B22:E22)</f>
        <v>0</v>
      </c>
    </row>
    <row r="23" spans="1:6" ht="15.75" x14ac:dyDescent="0.25">
      <c r="A23" s="303" t="s">
        <v>51</v>
      </c>
      <c r="B23" s="304"/>
      <c r="C23" s="304"/>
      <c r="D23" s="304"/>
      <c r="E23" s="298">
        <v>11534011</v>
      </c>
      <c r="F23" s="305">
        <f>B23+C23+D23+E23</f>
        <v>11534011</v>
      </c>
    </row>
    <row r="24" spans="1:6" ht="47.25" x14ac:dyDescent="0.25">
      <c r="A24" s="297" t="s">
        <v>356</v>
      </c>
      <c r="B24" s="306">
        <f>SUM(B19:B23)</f>
        <v>156228</v>
      </c>
      <c r="C24" s="306"/>
      <c r="D24" s="306"/>
      <c r="E24" s="306">
        <f>+E19+E23</f>
        <v>83987481</v>
      </c>
      <c r="F24" s="306">
        <f>SUM(F19:F23)</f>
        <v>84143709</v>
      </c>
    </row>
    <row r="25" spans="1:6" ht="15.75" x14ac:dyDescent="0.25">
      <c r="A25" s="297" t="s">
        <v>357</v>
      </c>
      <c r="B25" s="307">
        <v>156228</v>
      </c>
      <c r="C25" s="307"/>
      <c r="D25" s="307"/>
      <c r="E25" s="307">
        <v>83987481</v>
      </c>
      <c r="F25" s="307">
        <f>B25+E25</f>
        <v>84143709</v>
      </c>
    </row>
    <row r="26" spans="1:6" ht="15.75" x14ac:dyDescent="0.25">
      <c r="A26" s="303" t="s">
        <v>353</v>
      </c>
      <c r="B26" s="298"/>
      <c r="C26" s="301"/>
      <c r="D26" s="301"/>
      <c r="E26" s="301"/>
      <c r="F26" s="302"/>
    </row>
    <row r="27" spans="1:6" ht="15.75" x14ac:dyDescent="0.25">
      <c r="A27" s="303" t="s">
        <v>354</v>
      </c>
      <c r="B27" s="301"/>
      <c r="C27" s="301"/>
      <c r="D27" s="301"/>
      <c r="E27" s="301"/>
      <c r="F27" s="302"/>
    </row>
    <row r="28" spans="1:6" ht="15.75" x14ac:dyDescent="0.25">
      <c r="A28" s="303" t="s">
        <v>358</v>
      </c>
      <c r="B28" s="301"/>
      <c r="C28" s="301"/>
      <c r="D28" s="301"/>
      <c r="E28" s="301"/>
      <c r="F28" s="302"/>
    </row>
    <row r="29" spans="1:6" ht="15.75" x14ac:dyDescent="0.25">
      <c r="A29" s="303" t="s">
        <v>355</v>
      </c>
      <c r="B29" s="301"/>
      <c r="C29" s="301"/>
      <c r="D29" s="301"/>
      <c r="E29" s="298">
        <v>3162515.29</v>
      </c>
      <c r="F29" s="298">
        <f>+E29</f>
        <v>3162515.29</v>
      </c>
    </row>
    <row r="30" spans="1:6" ht="15.75" x14ac:dyDescent="0.25">
      <c r="A30" s="303" t="s">
        <v>51</v>
      </c>
      <c r="B30" s="301"/>
      <c r="C30" s="308"/>
      <c r="D30" s="301"/>
      <c r="E30" s="298">
        <v>-7370594.29</v>
      </c>
      <c r="F30" s="298">
        <f>SUM(B30:E30)</f>
        <v>-7370594.29</v>
      </c>
    </row>
    <row r="31" spans="1:6" ht="16.5" thickBot="1" x14ac:dyDescent="0.3">
      <c r="A31" s="297" t="s">
        <v>359</v>
      </c>
      <c r="B31" s="309">
        <f>+B24</f>
        <v>156228</v>
      </c>
      <c r="C31" s="310"/>
      <c r="D31" s="310"/>
      <c r="E31" s="309">
        <f>SUM(E25:E30)</f>
        <v>79779402</v>
      </c>
      <c r="F31" s="309">
        <f>SUM(F25:F30)</f>
        <v>79935630</v>
      </c>
    </row>
    <row r="32" spans="1:6" ht="15.75" x14ac:dyDescent="0.25">
      <c r="A32" s="525" t="s">
        <v>330</v>
      </c>
      <c r="B32" s="299"/>
      <c r="C32" s="299"/>
      <c r="D32" s="299"/>
      <c r="E32" s="299"/>
      <c r="F32" s="299"/>
    </row>
    <row r="33" spans="1:6" ht="15.75" x14ac:dyDescent="0.25">
      <c r="A33" s="525"/>
      <c r="B33" s="311"/>
      <c r="C33" s="311"/>
      <c r="D33" s="311"/>
      <c r="E33" s="311"/>
      <c r="F33" s="311"/>
    </row>
    <row r="34" spans="1:6" ht="15.75" x14ac:dyDescent="0.25">
      <c r="A34" s="288"/>
      <c r="B34" s="287"/>
      <c r="C34" s="287"/>
      <c r="D34" s="287"/>
      <c r="E34" s="287"/>
      <c r="F34" s="287"/>
    </row>
    <row r="35" spans="1:6" ht="15.75" x14ac:dyDescent="0.25">
      <c r="A35" s="312"/>
      <c r="B35" s="287"/>
      <c r="C35" s="287"/>
      <c r="D35" s="287"/>
      <c r="E35" s="287"/>
      <c r="F35" s="287"/>
    </row>
    <row r="36" spans="1:6" ht="15.75" x14ac:dyDescent="0.25">
      <c r="A36" s="313"/>
      <c r="B36" s="287"/>
      <c r="C36" s="287"/>
      <c r="D36" s="505" t="s">
        <v>360</v>
      </c>
      <c r="E36" s="505"/>
      <c r="F36" s="505"/>
    </row>
    <row r="37" spans="1:6" ht="15.75" x14ac:dyDescent="0.25">
      <c r="A37" s="278" t="s">
        <v>317</v>
      </c>
      <c r="B37" s="287"/>
      <c r="C37" s="287"/>
      <c r="D37" s="505" t="s">
        <v>318</v>
      </c>
      <c r="E37" s="505"/>
      <c r="F37" s="505"/>
    </row>
    <row r="38" spans="1:6" ht="15.75" x14ac:dyDescent="0.25">
      <c r="A38" s="278" t="s">
        <v>335</v>
      </c>
      <c r="B38" s="287"/>
      <c r="C38" s="287"/>
      <c r="D38" s="505" t="s">
        <v>361</v>
      </c>
      <c r="E38" s="505"/>
      <c r="F38" s="505"/>
    </row>
    <row r="39" spans="1:6" ht="15.75" x14ac:dyDescent="0.25">
      <c r="A39" s="314"/>
      <c r="B39" s="287"/>
      <c r="C39" s="287"/>
      <c r="D39" s="522"/>
      <c r="E39" s="522"/>
      <c r="F39" s="522"/>
    </row>
    <row r="40" spans="1:6" ht="15.75" x14ac:dyDescent="0.25">
      <c r="A40" s="287"/>
      <c r="B40" s="287"/>
      <c r="C40" s="287"/>
      <c r="D40" s="287"/>
      <c r="E40" s="287"/>
      <c r="F40" s="287"/>
    </row>
    <row r="41" spans="1:6" ht="15.75" x14ac:dyDescent="0.25">
      <c r="A41" s="505" t="s">
        <v>360</v>
      </c>
      <c r="B41" s="505"/>
      <c r="C41" s="505"/>
      <c r="D41" s="505"/>
      <c r="E41" s="505"/>
      <c r="F41" s="505"/>
    </row>
    <row r="42" spans="1:6" ht="15.75" x14ac:dyDescent="0.25">
      <c r="A42" s="505" t="s">
        <v>362</v>
      </c>
      <c r="B42" s="505"/>
      <c r="C42" s="505"/>
      <c r="D42" s="505"/>
      <c r="E42" s="505"/>
      <c r="F42" s="505"/>
    </row>
    <row r="43" spans="1:6" ht="15.75" x14ac:dyDescent="0.25">
      <c r="A43" s="505" t="s">
        <v>322</v>
      </c>
      <c r="B43" s="505"/>
      <c r="C43" s="505"/>
      <c r="D43" s="505"/>
      <c r="E43" s="505"/>
      <c r="F43" s="505"/>
    </row>
    <row r="44" spans="1:6" ht="15.75" x14ac:dyDescent="0.25">
      <c r="A44" s="287"/>
      <c r="B44" s="287"/>
      <c r="C44" s="287"/>
      <c r="D44" s="287"/>
      <c r="E44" s="287"/>
      <c r="F44" s="287"/>
    </row>
    <row r="45" spans="1:6" ht="15.75" x14ac:dyDescent="0.25">
      <c r="A45" s="314"/>
      <c r="B45" s="287"/>
      <c r="C45" s="287"/>
      <c r="D45" s="522"/>
      <c r="E45" s="522"/>
      <c r="F45" s="522"/>
    </row>
  </sheetData>
  <mergeCells count="13">
    <mergeCell ref="D36:F36"/>
    <mergeCell ref="A9:F9"/>
    <mergeCell ref="A10:F10"/>
    <mergeCell ref="A11:F11"/>
    <mergeCell ref="A12:F12"/>
    <mergeCell ref="A32:A33"/>
    <mergeCell ref="D45:F45"/>
    <mergeCell ref="D37:F37"/>
    <mergeCell ref="D38:F38"/>
    <mergeCell ref="D39:F39"/>
    <mergeCell ref="A41:F41"/>
    <mergeCell ref="A42:F42"/>
    <mergeCell ref="A43:F43"/>
  </mergeCells>
  <pageMargins left="0.25" right="0.25" top="0.75" bottom="0.75" header="0.3" footer="0.3"/>
  <pageSetup scale="72"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39E0-5DD3-46BB-8153-AE3FAD56B268}">
  <dimension ref="A5:R50"/>
  <sheetViews>
    <sheetView topLeftCell="B16" workbookViewId="0">
      <selection activeCell="J26" sqref="J26"/>
    </sheetView>
  </sheetViews>
  <sheetFormatPr baseColWidth="10" defaultColWidth="11.42578125" defaultRowHeight="15" x14ac:dyDescent="0.25"/>
  <cols>
    <col min="1" max="1" width="3.85546875" customWidth="1"/>
    <col min="2" max="2" width="1.85546875" customWidth="1"/>
    <col min="3" max="3" width="46.140625" customWidth="1"/>
    <col min="4" max="4" width="3.5703125" customWidth="1"/>
    <col min="5" max="5" width="24.140625" customWidth="1"/>
    <col min="6" max="6" width="2.85546875" customWidth="1"/>
    <col min="7" max="7" width="23.28515625" customWidth="1"/>
    <col min="8" max="8" width="11.42578125" customWidth="1"/>
    <col min="9" max="9" width="14.140625" bestFit="1" customWidth="1"/>
    <col min="10" max="10" width="14.85546875" bestFit="1" customWidth="1"/>
    <col min="11" max="13" width="14.140625" bestFit="1" customWidth="1"/>
  </cols>
  <sheetData>
    <row r="5" spans="1:18" x14ac:dyDescent="0.25">
      <c r="B5" s="30"/>
      <c r="D5" s="30"/>
      <c r="E5" s="30"/>
      <c r="F5" s="30"/>
      <c r="G5" s="30"/>
      <c r="H5" s="30"/>
    </row>
    <row r="6" spans="1:18" ht="20.25" x14ac:dyDescent="0.25">
      <c r="A6" s="494" t="s">
        <v>197</v>
      </c>
      <c r="B6" s="494"/>
      <c r="C6" s="494"/>
      <c r="D6" s="494"/>
      <c r="E6" s="494"/>
      <c r="F6" s="494"/>
      <c r="G6" s="494"/>
      <c r="H6" s="494"/>
      <c r="I6" s="325"/>
    </row>
    <row r="7" spans="1:18" ht="15.75" x14ac:dyDescent="0.25">
      <c r="A7" s="505" t="s">
        <v>339</v>
      </c>
      <c r="B7" s="505"/>
      <c r="C7" s="505"/>
      <c r="D7" s="505"/>
      <c r="E7" s="505"/>
      <c r="F7" s="505"/>
      <c r="G7" s="505"/>
      <c r="H7" s="505"/>
      <c r="I7" s="326"/>
    </row>
    <row r="8" spans="1:18" ht="15.75" x14ac:dyDescent="0.25">
      <c r="A8" s="505" t="s">
        <v>365</v>
      </c>
      <c r="B8" s="505"/>
      <c r="C8" s="505"/>
      <c r="D8" s="505"/>
      <c r="E8" s="505"/>
      <c r="F8" s="505"/>
      <c r="G8" s="505"/>
      <c r="H8" s="505"/>
      <c r="I8" s="326"/>
      <c r="M8" s="495"/>
      <c r="N8" s="495"/>
      <c r="O8" s="495"/>
      <c r="P8" s="495"/>
      <c r="Q8" s="495"/>
      <c r="R8" s="495"/>
    </row>
    <row r="9" spans="1:18" ht="15.75" x14ac:dyDescent="0.25">
      <c r="A9" s="505" t="s">
        <v>333</v>
      </c>
      <c r="B9" s="505"/>
      <c r="C9" s="505"/>
      <c r="D9" s="505"/>
      <c r="E9" s="505"/>
      <c r="F9" s="505"/>
      <c r="G9" s="505"/>
      <c r="H9" s="505"/>
      <c r="I9" s="326"/>
      <c r="M9" s="495"/>
      <c r="N9" s="495"/>
      <c r="O9" s="495"/>
      <c r="P9" s="495"/>
      <c r="Q9" s="495"/>
      <c r="R9" s="495"/>
    </row>
    <row r="10" spans="1:18" ht="15" customHeight="1" x14ac:dyDescent="0.25">
      <c r="B10" s="30"/>
      <c r="C10" s="40"/>
      <c r="D10" s="40"/>
      <c r="E10" s="30"/>
      <c r="F10" s="30"/>
      <c r="G10" s="30"/>
      <c r="H10" s="30"/>
      <c r="M10" s="495"/>
      <c r="N10" s="495"/>
      <c r="O10" s="495"/>
      <c r="P10" s="495"/>
      <c r="Q10" s="495"/>
      <c r="R10" s="495"/>
    </row>
    <row r="11" spans="1:18" ht="15" customHeight="1" thickBot="1" x14ac:dyDescent="0.3">
      <c r="B11" s="528"/>
      <c r="C11" s="528"/>
      <c r="D11" s="528"/>
      <c r="E11" s="279">
        <v>2022</v>
      </c>
      <c r="F11" s="317"/>
      <c r="G11" s="279">
        <v>2021</v>
      </c>
      <c r="H11" s="30"/>
    </row>
    <row r="12" spans="1:18" ht="27.75" customHeight="1" thickTop="1" x14ac:dyDescent="0.25">
      <c r="B12" s="519" t="s">
        <v>175</v>
      </c>
      <c r="C12" s="519"/>
      <c r="D12" s="280"/>
      <c r="E12" s="281"/>
      <c r="F12" s="250"/>
      <c r="G12" s="250"/>
      <c r="H12" s="30"/>
    </row>
    <row r="13" spans="1:18" ht="36" customHeight="1" x14ac:dyDescent="0.25">
      <c r="B13" s="511" t="s">
        <v>341</v>
      </c>
      <c r="C13" s="511"/>
      <c r="D13" s="246"/>
      <c r="E13" s="271">
        <v>143361984.63999999</v>
      </c>
      <c r="F13" s="258"/>
      <c r="G13" s="271">
        <v>131507064</v>
      </c>
      <c r="H13" s="30"/>
      <c r="M13" s="111"/>
    </row>
    <row r="14" spans="1:18" ht="8.1" customHeight="1" x14ac:dyDescent="0.25">
      <c r="B14" s="496"/>
      <c r="C14" s="496"/>
      <c r="D14" s="246"/>
      <c r="E14" s="271"/>
      <c r="F14" s="258"/>
      <c r="G14" s="271"/>
      <c r="H14" s="30"/>
      <c r="M14" s="111"/>
    </row>
    <row r="15" spans="1:18" ht="23.25" customHeight="1" x14ac:dyDescent="0.25">
      <c r="B15" s="510" t="s">
        <v>177</v>
      </c>
      <c r="C15" s="510"/>
      <c r="D15" s="246"/>
      <c r="E15" s="271">
        <v>-76712361.219999999</v>
      </c>
      <c r="F15" s="258"/>
      <c r="G15" s="271">
        <v>-68206483</v>
      </c>
      <c r="H15" s="135"/>
      <c r="J15" s="111"/>
      <c r="M15" s="111"/>
    </row>
    <row r="16" spans="1:18" ht="30.75" customHeight="1" x14ac:dyDescent="0.25">
      <c r="B16" s="510" t="s">
        <v>178</v>
      </c>
      <c r="C16" s="510"/>
      <c r="D16" s="246"/>
      <c r="E16" s="271">
        <v>-8650150.8399999999</v>
      </c>
      <c r="F16" s="258"/>
      <c r="G16" s="271">
        <v>-7689427</v>
      </c>
      <c r="H16" s="55"/>
      <c r="J16" s="166"/>
      <c r="K16" s="111"/>
      <c r="M16" s="111"/>
    </row>
    <row r="17" spans="2:13" ht="24" customHeight="1" x14ac:dyDescent="0.25">
      <c r="B17" s="510" t="s">
        <v>179</v>
      </c>
      <c r="C17" s="510"/>
      <c r="D17" s="246"/>
      <c r="E17" s="271">
        <v>-63296426.780000001</v>
      </c>
      <c r="F17" s="258"/>
      <c r="G17" s="271">
        <v>-39534163</v>
      </c>
      <c r="H17" s="30"/>
      <c r="J17" s="111"/>
    </row>
    <row r="18" spans="2:13" ht="24" customHeight="1" x14ac:dyDescent="0.25">
      <c r="B18" s="510" t="s">
        <v>638</v>
      </c>
      <c r="C18" s="510"/>
      <c r="D18" s="246"/>
      <c r="E18" s="271">
        <v>-22017.61</v>
      </c>
      <c r="F18" s="258"/>
      <c r="G18" s="271"/>
      <c r="H18" s="30"/>
      <c r="J18" s="111"/>
    </row>
    <row r="19" spans="2:13" x14ac:dyDescent="0.25">
      <c r="B19" s="510" t="s">
        <v>639</v>
      </c>
      <c r="C19" s="510"/>
      <c r="D19" s="246"/>
      <c r="E19" s="282">
        <v>-75000</v>
      </c>
      <c r="F19" s="255"/>
      <c r="G19" s="282">
        <v>0</v>
      </c>
      <c r="H19" s="81"/>
      <c r="J19" s="82"/>
    </row>
    <row r="20" spans="2:13" ht="33" customHeight="1" thickBot="1" x14ac:dyDescent="0.3">
      <c r="B20" s="527" t="s">
        <v>181</v>
      </c>
      <c r="C20" s="527"/>
      <c r="D20" s="246"/>
      <c r="E20" s="277">
        <f>SUM(E13:E19)</f>
        <v>-5393971.8100000182</v>
      </c>
      <c r="F20" s="255"/>
      <c r="G20" s="277">
        <f>SUM(G13:G19)</f>
        <v>16076991</v>
      </c>
      <c r="H20" s="45"/>
      <c r="I20" s="469"/>
      <c r="J20" s="166"/>
      <c r="M20" s="166"/>
    </row>
    <row r="21" spans="2:13" ht="8.1" customHeight="1" thickTop="1" x14ac:dyDescent="0.25">
      <c r="B21" s="496" t="s">
        <v>153</v>
      </c>
      <c r="C21" s="496"/>
      <c r="D21" s="246"/>
      <c r="E21" s="270"/>
      <c r="F21" s="23"/>
      <c r="G21" s="23"/>
      <c r="H21" s="30"/>
      <c r="I21" s="82"/>
      <c r="J21" s="82"/>
    </row>
    <row r="22" spans="2:13" ht="27.75" customHeight="1" x14ac:dyDescent="0.25">
      <c r="B22" s="510" t="s">
        <v>182</v>
      </c>
      <c r="C22" s="510"/>
      <c r="D22" s="246"/>
      <c r="E22" s="271">
        <v>-14139600.02</v>
      </c>
      <c r="F22" s="258"/>
      <c r="G22" s="271">
        <v>-2200458</v>
      </c>
      <c r="H22" s="30"/>
    </row>
    <row r="23" spans="2:13" ht="33" customHeight="1" x14ac:dyDescent="0.25">
      <c r="B23" s="510" t="s">
        <v>183</v>
      </c>
      <c r="C23" s="510"/>
      <c r="D23" s="246"/>
      <c r="E23" s="282">
        <v>0</v>
      </c>
      <c r="F23" s="258"/>
      <c r="G23" s="282">
        <v>1157970</v>
      </c>
      <c r="H23" s="30"/>
    </row>
    <row r="24" spans="2:13" ht="30" customHeight="1" thickBot="1" x14ac:dyDescent="0.3">
      <c r="B24" s="516" t="s">
        <v>184</v>
      </c>
      <c r="C24" s="516"/>
      <c r="D24" s="246"/>
      <c r="E24" s="277">
        <f>SUM(E22:E23)</f>
        <v>-14139600.02</v>
      </c>
      <c r="F24" s="255"/>
      <c r="G24" s="277">
        <f>SUM(G22:G23)</f>
        <v>-1042488</v>
      </c>
      <c r="H24" s="30"/>
      <c r="K24" s="111"/>
    </row>
    <row r="25" spans="2:13" ht="8.1" customHeight="1" thickTop="1" x14ac:dyDescent="0.25">
      <c r="B25" s="509"/>
      <c r="C25" s="509"/>
      <c r="D25" s="283"/>
      <c r="E25" s="284"/>
      <c r="F25" s="285"/>
      <c r="G25" s="285"/>
      <c r="H25" s="55"/>
      <c r="K25" s="111"/>
    </row>
    <row r="26" spans="2:13" ht="27" customHeight="1" x14ac:dyDescent="0.25">
      <c r="B26" s="510" t="s">
        <v>185</v>
      </c>
      <c r="C26" s="510"/>
      <c r="D26" s="246"/>
      <c r="E26" s="271">
        <f>+E24+E20</f>
        <v>-19533571.830000017</v>
      </c>
      <c r="F26" s="258"/>
      <c r="G26" s="271">
        <v>12718563</v>
      </c>
      <c r="H26" s="30"/>
      <c r="K26" s="111"/>
    </row>
    <row r="27" spans="2:13" ht="30" customHeight="1" x14ac:dyDescent="0.25">
      <c r="B27" s="510" t="s">
        <v>186</v>
      </c>
      <c r="C27" s="510"/>
      <c r="D27" s="246"/>
      <c r="E27" s="266">
        <v>23817890</v>
      </c>
      <c r="F27" s="258"/>
      <c r="G27" s="266">
        <v>11099327</v>
      </c>
      <c r="H27" s="45"/>
      <c r="J27" s="111"/>
      <c r="K27" s="111"/>
      <c r="L27" s="111"/>
    </row>
    <row r="28" spans="2:13" ht="26.25" customHeight="1" thickBot="1" x14ac:dyDescent="0.3">
      <c r="B28" s="526" t="s">
        <v>187</v>
      </c>
      <c r="C28" s="526"/>
      <c r="D28" s="246"/>
      <c r="E28" s="249">
        <f>+E26+E27</f>
        <v>4284318.1699999832</v>
      </c>
      <c r="F28" s="257"/>
      <c r="G28" s="249">
        <f>+G26+G27</f>
        <v>23817890</v>
      </c>
      <c r="H28" s="45"/>
      <c r="J28" s="111"/>
      <c r="K28" s="111"/>
      <c r="L28" s="111"/>
    </row>
    <row r="29" spans="2:13" ht="26.25" customHeight="1" thickTop="1" x14ac:dyDescent="0.25">
      <c r="B29" s="327"/>
      <c r="C29" s="327"/>
      <c r="D29" s="246"/>
      <c r="E29" s="467"/>
      <c r="F29" s="257"/>
      <c r="G29" s="467"/>
      <c r="H29" s="45"/>
      <c r="J29" s="111"/>
      <c r="K29" s="111"/>
      <c r="L29" s="111"/>
    </row>
    <row r="30" spans="2:13" x14ac:dyDescent="0.25">
      <c r="B30" s="464" t="s">
        <v>343</v>
      </c>
      <c r="C30" s="468"/>
      <c r="D30" s="66"/>
      <c r="E30" s="466"/>
      <c r="F30" s="44"/>
      <c r="G30" s="30"/>
      <c r="H30" s="45"/>
      <c r="J30" s="111"/>
      <c r="K30" s="166"/>
      <c r="L30" s="166"/>
    </row>
    <row r="31" spans="2:13" x14ac:dyDescent="0.25">
      <c r="B31" s="465"/>
      <c r="C31" s="171"/>
      <c r="D31" s="30"/>
      <c r="E31" s="45"/>
      <c r="F31" s="30"/>
      <c r="G31" s="45"/>
      <c r="H31" s="30"/>
      <c r="K31" s="111"/>
      <c r="L31" s="166"/>
    </row>
    <row r="32" spans="2:13" x14ac:dyDescent="0.25">
      <c r="B32" s="30"/>
      <c r="C32" s="30"/>
      <c r="D32" s="30"/>
      <c r="E32" s="3"/>
      <c r="F32" s="4"/>
      <c r="G32" s="4"/>
      <c r="H32" s="4"/>
      <c r="K32" s="166"/>
    </row>
    <row r="33" spans="1:8" x14ac:dyDescent="0.25">
      <c r="B33" s="30"/>
      <c r="C33" s="30"/>
      <c r="D33" s="30"/>
      <c r="E33" s="3"/>
      <c r="F33" s="4"/>
      <c r="G33" s="4"/>
      <c r="H33" s="4"/>
    </row>
    <row r="34" spans="1:8" ht="15.75" x14ac:dyDescent="0.25">
      <c r="A34" s="502" t="s">
        <v>337</v>
      </c>
      <c r="B34" s="502"/>
      <c r="C34" s="502"/>
      <c r="D34" s="88"/>
      <c r="E34" s="489" t="s">
        <v>344</v>
      </c>
      <c r="F34" s="489"/>
      <c r="G34" s="489"/>
      <c r="H34" s="489"/>
    </row>
    <row r="35" spans="1:8" ht="15.75" x14ac:dyDescent="0.25">
      <c r="A35" s="507" t="s">
        <v>317</v>
      </c>
      <c r="B35" s="507"/>
      <c r="C35" s="507"/>
      <c r="D35" s="507"/>
      <c r="E35" s="507" t="s">
        <v>345</v>
      </c>
      <c r="F35" s="507"/>
      <c r="G35" s="507"/>
      <c r="H35" s="507"/>
    </row>
    <row r="36" spans="1:8" x14ac:dyDescent="0.25">
      <c r="A36" s="508" t="s">
        <v>335</v>
      </c>
      <c r="B36" s="508"/>
      <c r="C36" s="508"/>
      <c r="D36" s="508"/>
      <c r="E36" s="508" t="s">
        <v>346</v>
      </c>
      <c r="F36" s="508"/>
      <c r="G36" s="508"/>
      <c r="H36" s="508"/>
    </row>
    <row r="37" spans="1:8" ht="15.75" x14ac:dyDescent="0.25">
      <c r="B37" s="30"/>
      <c r="C37" s="74"/>
      <c r="D37" s="74"/>
      <c r="E37" s="55"/>
      <c r="F37" s="55"/>
      <c r="G37" s="30"/>
      <c r="H37" s="30"/>
    </row>
    <row r="38" spans="1:8" ht="15.75" x14ac:dyDescent="0.25">
      <c r="B38" s="30"/>
      <c r="C38" s="88"/>
      <c r="E38" s="55"/>
      <c r="F38" s="55"/>
      <c r="G38" s="30"/>
      <c r="H38" s="30"/>
    </row>
    <row r="39" spans="1:8" x14ac:dyDescent="0.25">
      <c r="B39" s="30"/>
      <c r="C39" s="30"/>
      <c r="D39" s="30"/>
      <c r="E39" s="30"/>
      <c r="F39" s="30"/>
      <c r="G39" s="30"/>
      <c r="H39" s="30"/>
    </row>
    <row r="40" spans="1:8" x14ac:dyDescent="0.25">
      <c r="A40" s="502" t="s">
        <v>347</v>
      </c>
      <c r="B40" s="502"/>
      <c r="C40" s="502"/>
      <c r="D40" s="502"/>
      <c r="E40" s="502"/>
      <c r="F40" s="502"/>
      <c r="G40" s="502"/>
      <c r="H40" s="502"/>
    </row>
    <row r="41" spans="1:8" ht="15.75" x14ac:dyDescent="0.25">
      <c r="A41" s="507" t="s">
        <v>348</v>
      </c>
      <c r="B41" s="507"/>
      <c r="C41" s="507"/>
      <c r="D41" s="507"/>
      <c r="E41" s="507"/>
      <c r="F41" s="507"/>
      <c r="G41" s="507"/>
      <c r="H41" s="507"/>
    </row>
    <row r="42" spans="1:8" ht="15.75" customHeight="1" x14ac:dyDescent="0.25">
      <c r="A42" s="508" t="s">
        <v>322</v>
      </c>
      <c r="B42" s="508"/>
      <c r="C42" s="508"/>
      <c r="D42" s="508"/>
      <c r="E42" s="508"/>
      <c r="F42" s="508"/>
      <c r="G42" s="508"/>
      <c r="H42" s="508"/>
    </row>
    <row r="43" spans="1:8" x14ac:dyDescent="0.25">
      <c r="B43" s="39"/>
      <c r="C43" s="30"/>
      <c r="E43" s="30"/>
      <c r="F43" s="30"/>
      <c r="G43" s="30"/>
      <c r="H43" s="30"/>
    </row>
    <row r="44" spans="1:8" ht="15.75" x14ac:dyDescent="0.25">
      <c r="B44" s="74"/>
      <c r="C44" s="30"/>
      <c r="D44" s="90"/>
      <c r="E44" s="30"/>
      <c r="F44" s="30"/>
      <c r="G44" s="30"/>
      <c r="H44" s="30"/>
    </row>
    <row r="45" spans="1:8" ht="15.75" x14ac:dyDescent="0.25">
      <c r="B45" s="88"/>
      <c r="C45" s="30"/>
      <c r="D45" s="88"/>
      <c r="E45" s="30"/>
      <c r="F45" s="30"/>
      <c r="G45" s="30"/>
      <c r="H45" s="30"/>
    </row>
    <row r="46" spans="1:8" x14ac:dyDescent="0.25">
      <c r="B46" s="30"/>
      <c r="C46" s="30"/>
      <c r="D46" s="30"/>
      <c r="E46" s="73"/>
      <c r="F46" s="73"/>
      <c r="G46" s="30"/>
      <c r="H46" s="30"/>
    </row>
    <row r="47" spans="1:8" x14ac:dyDescent="0.25">
      <c r="B47" s="30"/>
      <c r="C47" s="30"/>
      <c r="D47" s="30"/>
      <c r="E47" s="73"/>
      <c r="F47" s="73"/>
      <c r="G47" s="30"/>
      <c r="H47" s="30"/>
    </row>
    <row r="48" spans="1:8" x14ac:dyDescent="0.25">
      <c r="B48" s="30"/>
      <c r="C48" s="30"/>
      <c r="D48" s="30"/>
      <c r="E48" s="73"/>
      <c r="F48" s="73"/>
      <c r="G48" s="30"/>
      <c r="H48" s="30"/>
    </row>
    <row r="49" spans="2:8" x14ac:dyDescent="0.25">
      <c r="B49" s="30"/>
      <c r="C49" s="30"/>
      <c r="D49" s="30"/>
      <c r="E49" s="73"/>
      <c r="F49" s="73"/>
      <c r="G49" s="30"/>
      <c r="H49" s="30"/>
    </row>
    <row r="50" spans="2:8" x14ac:dyDescent="0.25">
      <c r="B50" s="30"/>
      <c r="C50" s="30"/>
      <c r="D50" s="30"/>
      <c r="E50" s="73"/>
      <c r="F50" s="73"/>
      <c r="G50" s="30"/>
      <c r="H50" s="30"/>
    </row>
  </sheetData>
  <mergeCells count="34">
    <mergeCell ref="B15:C15"/>
    <mergeCell ref="A6:H6"/>
    <mergeCell ref="A7:H7"/>
    <mergeCell ref="A8:H8"/>
    <mergeCell ref="M8:R8"/>
    <mergeCell ref="A9:H9"/>
    <mergeCell ref="M9:R9"/>
    <mergeCell ref="M10:R10"/>
    <mergeCell ref="B11:D11"/>
    <mergeCell ref="B12:C12"/>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28:C28"/>
    <mergeCell ref="A34:C34"/>
    <mergeCell ref="E34:H34"/>
    <mergeCell ref="A35:D35"/>
    <mergeCell ref="E35:H35"/>
    <mergeCell ref="A36:D36"/>
    <mergeCell ref="E36:H36"/>
    <mergeCell ref="A40:H40"/>
    <mergeCell ref="A41:H41"/>
    <mergeCell ref="A42:H42"/>
  </mergeCells>
  <pageMargins left="0.23622047244094491" right="0.23622047244094491" top="0.15748031496062992" bottom="0.74803149606299213" header="0.31496062992125984" footer="0.31496062992125984"/>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AB16-6AD1-4994-8F23-FEE3606DAD1A}">
  <dimension ref="A7:S45"/>
  <sheetViews>
    <sheetView topLeftCell="A10" workbookViewId="0">
      <selection activeCell="N24" sqref="N24"/>
    </sheetView>
  </sheetViews>
  <sheetFormatPr baseColWidth="10" defaultColWidth="11.42578125" defaultRowHeight="15" x14ac:dyDescent="0.25"/>
  <cols>
    <col min="1" max="1" width="2" customWidth="1"/>
    <col min="2" max="2" width="6.85546875" customWidth="1"/>
    <col min="3" max="3" width="2" customWidth="1"/>
    <col min="4" max="4" width="25.28515625" customWidth="1"/>
    <col min="5" max="5" width="1.5703125" customWidth="1"/>
    <col min="6" max="6" width="15.28515625" customWidth="1"/>
    <col min="7" max="7" width="1.42578125" customWidth="1"/>
    <col min="8" max="8" width="15.5703125" customWidth="1"/>
    <col min="9" max="9" width="1.5703125" customWidth="1"/>
    <col min="10" max="10" width="13.7109375" customWidth="1"/>
    <col min="11" max="11" width="1.28515625" customWidth="1"/>
    <col min="12" max="12" width="14.140625" customWidth="1"/>
    <col min="13" max="13" width="5" customWidth="1"/>
    <col min="14" max="14" width="17" customWidth="1"/>
    <col min="17" max="17" width="13.140625" bestFit="1" customWidth="1"/>
    <col min="18" max="19" width="14.140625" bestFit="1" customWidth="1"/>
  </cols>
  <sheetData>
    <row r="7" spans="1:19" ht="21" x14ac:dyDescent="0.35">
      <c r="A7" s="529" t="s">
        <v>366</v>
      </c>
      <c r="B7" s="529"/>
      <c r="C7" s="529"/>
      <c r="D7" s="529"/>
      <c r="E7" s="529"/>
      <c r="F7" s="529"/>
      <c r="G7" s="529"/>
      <c r="H7" s="529"/>
      <c r="I7" s="529"/>
      <c r="J7" s="529"/>
      <c r="K7" s="529"/>
      <c r="L7" s="529"/>
      <c r="M7" s="529"/>
    </row>
    <row r="8" spans="1:19" ht="15.75" x14ac:dyDescent="0.25">
      <c r="A8" s="505" t="s">
        <v>367</v>
      </c>
      <c r="B8" s="505"/>
      <c r="C8" s="505"/>
      <c r="D8" s="505"/>
      <c r="E8" s="505"/>
      <c r="F8" s="505"/>
      <c r="G8" s="505"/>
      <c r="H8" s="505"/>
      <c r="I8" s="505"/>
      <c r="J8" s="505"/>
      <c r="K8" s="505"/>
      <c r="L8" s="505"/>
      <c r="M8" s="505"/>
    </row>
    <row r="9" spans="1:19" ht="15.75" x14ac:dyDescent="0.25">
      <c r="A9" s="505" t="s">
        <v>368</v>
      </c>
      <c r="B9" s="505"/>
      <c r="C9" s="505"/>
      <c r="D9" s="505"/>
      <c r="E9" s="505"/>
      <c r="F9" s="505"/>
      <c r="G9" s="505"/>
      <c r="H9" s="505"/>
      <c r="I9" s="505"/>
      <c r="J9" s="505"/>
      <c r="K9" s="505"/>
      <c r="L9" s="505"/>
      <c r="M9" s="505"/>
    </row>
    <row r="10" spans="1:19" ht="15.75" x14ac:dyDescent="0.25">
      <c r="A10" s="505" t="s">
        <v>369</v>
      </c>
      <c r="B10" s="505"/>
      <c r="C10" s="505"/>
      <c r="D10" s="505"/>
      <c r="E10" s="505"/>
      <c r="F10" s="505"/>
      <c r="G10" s="505"/>
      <c r="H10" s="505"/>
      <c r="I10" s="505"/>
      <c r="J10" s="505"/>
      <c r="K10" s="505"/>
      <c r="L10" s="505"/>
      <c r="M10" s="505"/>
    </row>
    <row r="11" spans="1:19" ht="15.75" x14ac:dyDescent="0.25">
      <c r="A11" s="505" t="s">
        <v>370</v>
      </c>
      <c r="B11" s="505"/>
      <c r="C11" s="505"/>
      <c r="D11" s="505"/>
      <c r="E11" s="505"/>
      <c r="F11" s="505"/>
      <c r="G11" s="505"/>
      <c r="H11" s="505"/>
      <c r="I11" s="505"/>
      <c r="J11" s="505"/>
      <c r="K11" s="505"/>
      <c r="L11" s="505"/>
      <c r="M11" s="505"/>
    </row>
    <row r="12" spans="1:19" x14ac:dyDescent="0.25">
      <c r="M12" s="91"/>
      <c r="N12" s="91"/>
    </row>
    <row r="13" spans="1:19" ht="42.75" x14ac:dyDescent="0.25">
      <c r="B13" s="328" t="s">
        <v>371</v>
      </c>
      <c r="C13" s="328"/>
      <c r="D13" s="328" t="s">
        <v>226</v>
      </c>
      <c r="E13" s="329"/>
      <c r="F13" s="328" t="s">
        <v>227</v>
      </c>
      <c r="G13" s="328"/>
      <c r="H13" s="328" t="s">
        <v>228</v>
      </c>
      <c r="I13" s="328"/>
      <c r="J13" s="328" t="s">
        <v>229</v>
      </c>
      <c r="K13" s="328"/>
      <c r="L13" s="328" t="s">
        <v>230</v>
      </c>
      <c r="Q13" s="111"/>
      <c r="R13" s="166"/>
    </row>
    <row r="14" spans="1:19" ht="32.25" customHeight="1" x14ac:dyDescent="0.25">
      <c r="B14" s="330">
        <v>1</v>
      </c>
      <c r="C14" s="330"/>
      <c r="D14" s="331" t="s">
        <v>231</v>
      </c>
      <c r="E14" s="331"/>
      <c r="F14" s="474">
        <f>+F15+F16</f>
        <v>141746707</v>
      </c>
      <c r="G14" s="333"/>
      <c r="H14" s="474">
        <f>+H15+H16</f>
        <v>143361984.63999999</v>
      </c>
      <c r="I14" s="333"/>
      <c r="J14" s="334">
        <f>+H14/F14</f>
        <v>1.0113955214493977</v>
      </c>
      <c r="K14" s="335"/>
      <c r="L14" s="332">
        <f>+F14-H14</f>
        <v>-1615277.6399999857</v>
      </c>
      <c r="N14" s="104"/>
      <c r="Q14" s="111"/>
    </row>
    <row r="15" spans="1:19" ht="32.25" customHeight="1" x14ac:dyDescent="0.25">
      <c r="B15" s="336"/>
      <c r="C15" s="336"/>
      <c r="D15" s="462" t="s">
        <v>636</v>
      </c>
      <c r="E15" s="337"/>
      <c r="F15" s="463">
        <v>98000000</v>
      </c>
      <c r="G15" s="333"/>
      <c r="H15" s="463">
        <v>97999999.879999995</v>
      </c>
      <c r="I15" s="333"/>
      <c r="J15" s="334">
        <f>+H15/F15</f>
        <v>0.99999999877551016</v>
      </c>
      <c r="K15" s="335"/>
      <c r="L15" s="332">
        <f>+F15-H15</f>
        <v>0.12000000476837158</v>
      </c>
      <c r="M15" s="104"/>
      <c r="R15" s="111"/>
      <c r="S15" s="338"/>
    </row>
    <row r="16" spans="1:19" ht="30" x14ac:dyDescent="0.25">
      <c r="B16" s="339">
        <v>1.5</v>
      </c>
      <c r="C16" s="339"/>
      <c r="D16" s="337" t="s">
        <v>232</v>
      </c>
      <c r="E16" s="337"/>
      <c r="F16" s="463">
        <v>43746707</v>
      </c>
      <c r="G16" s="333"/>
      <c r="H16" s="463">
        <v>45361984.759999998</v>
      </c>
      <c r="I16" s="333"/>
      <c r="J16" s="334">
        <f>+H16/F16</f>
        <v>1.0369234136868861</v>
      </c>
      <c r="K16" s="333"/>
      <c r="L16" s="332">
        <f>+F16-H16</f>
        <v>-1615277.7599999979</v>
      </c>
      <c r="M16" s="104"/>
      <c r="R16" s="111"/>
    </row>
    <row r="17" spans="1:17" x14ac:dyDescent="0.25">
      <c r="B17" s="330">
        <v>2</v>
      </c>
      <c r="C17" s="330"/>
      <c r="D17" s="331" t="s">
        <v>233</v>
      </c>
      <c r="E17" s="331"/>
      <c r="F17" s="474">
        <f>+F18+F19+F20+F22</f>
        <v>141746707</v>
      </c>
      <c r="G17" s="333"/>
      <c r="H17" s="474">
        <f>+H18+H19+H21+H20+H23</f>
        <v>150732578.93000001</v>
      </c>
      <c r="I17" s="333"/>
      <c r="J17" s="334">
        <f t="shared" ref="J17:J19" si="0">+H17/F17</f>
        <v>1.0633938672734033</v>
      </c>
      <c r="K17" s="335"/>
      <c r="L17" s="332">
        <f t="shared" ref="L17:L26" si="1">+F17-H17</f>
        <v>-8985871.9300000072</v>
      </c>
      <c r="M17" s="111"/>
    </row>
    <row r="18" spans="1:17" x14ac:dyDescent="0.25">
      <c r="B18" s="340">
        <v>2.1</v>
      </c>
      <c r="C18" s="340"/>
      <c r="D18" s="337" t="s">
        <v>234</v>
      </c>
      <c r="E18" s="337"/>
      <c r="F18" s="463">
        <v>83704854.650000006</v>
      </c>
      <c r="G18" s="333"/>
      <c r="H18" s="471">
        <v>85362512.060000002</v>
      </c>
      <c r="I18" s="333"/>
      <c r="J18" s="334">
        <f t="shared" si="0"/>
        <v>1.0198035994080781</v>
      </c>
      <c r="K18" s="335"/>
      <c r="L18" s="332">
        <f t="shared" si="1"/>
        <v>-1657657.4099999964</v>
      </c>
      <c r="M18" s="111"/>
      <c r="N18" s="4"/>
      <c r="O18" s="4"/>
      <c r="P18" s="110"/>
      <c r="Q18" s="85"/>
    </row>
    <row r="19" spans="1:17" x14ac:dyDescent="0.25">
      <c r="B19" s="340">
        <v>2.2000000000000002</v>
      </c>
      <c r="C19" s="340"/>
      <c r="D19" s="337" t="s">
        <v>235</v>
      </c>
      <c r="E19" s="337"/>
      <c r="F19" s="463">
        <v>11153421</v>
      </c>
      <c r="G19" s="333"/>
      <c r="H19" s="471">
        <v>17551036.829999998</v>
      </c>
      <c r="I19" s="333"/>
      <c r="J19" s="334">
        <f t="shared" si="0"/>
        <v>1.5736012143718057</v>
      </c>
      <c r="K19" s="335"/>
      <c r="L19" s="332">
        <f t="shared" si="1"/>
        <v>-6397615.8299999982</v>
      </c>
      <c r="M19" s="111"/>
      <c r="N19" s="4"/>
      <c r="O19" s="4"/>
      <c r="P19" s="3"/>
      <c r="Q19" s="85"/>
    </row>
    <row r="20" spans="1:17" x14ac:dyDescent="0.25">
      <c r="B20" s="340">
        <v>2.2999999999999998</v>
      </c>
      <c r="C20" s="340"/>
      <c r="D20" s="337" t="s">
        <v>236</v>
      </c>
      <c r="E20" s="337"/>
      <c r="F20" s="463">
        <v>39017889.950000003</v>
      </c>
      <c r="G20" s="333"/>
      <c r="H20" s="471">
        <v>45745389.950000003</v>
      </c>
      <c r="I20" s="333"/>
      <c r="J20" s="334">
        <f>+H20/F20</f>
        <v>1.1724209076559764</v>
      </c>
      <c r="K20" s="335"/>
      <c r="L20" s="332">
        <f>+F20-H20</f>
        <v>-6727500</v>
      </c>
      <c r="M20" s="111"/>
      <c r="N20" s="4"/>
      <c r="O20" s="4"/>
      <c r="P20" s="3"/>
      <c r="Q20" s="85"/>
    </row>
    <row r="21" spans="1:17" x14ac:dyDescent="0.25">
      <c r="B21" s="340">
        <v>2.4</v>
      </c>
      <c r="C21" s="340"/>
      <c r="D21" s="337" t="s">
        <v>637</v>
      </c>
      <c r="E21" s="337"/>
      <c r="F21" s="463">
        <v>0</v>
      </c>
      <c r="G21" s="333"/>
      <c r="H21" s="463">
        <v>75000</v>
      </c>
      <c r="I21" s="333"/>
      <c r="J21" s="341">
        <v>0</v>
      </c>
      <c r="K21" s="335"/>
      <c r="L21" s="332">
        <f t="shared" si="1"/>
        <v>-75000</v>
      </c>
      <c r="M21" s="111"/>
      <c r="N21" s="4"/>
      <c r="O21" s="4"/>
      <c r="P21" s="3"/>
      <c r="Q21" s="85"/>
    </row>
    <row r="22" spans="1:17" x14ac:dyDescent="0.25">
      <c r="B22" s="340">
        <v>2.7</v>
      </c>
      <c r="C22" s="340"/>
      <c r="D22" s="337" t="s">
        <v>237</v>
      </c>
      <c r="E22" s="337"/>
      <c r="F22" s="463">
        <v>7870541.4000000004</v>
      </c>
      <c r="G22" s="333"/>
      <c r="H22" s="463">
        <v>0</v>
      </c>
      <c r="I22" s="333"/>
      <c r="J22" s="334">
        <v>0</v>
      </c>
      <c r="K22" s="335"/>
      <c r="L22" s="332">
        <f t="shared" si="1"/>
        <v>7870541.4000000004</v>
      </c>
      <c r="M22" s="111"/>
      <c r="N22" s="4"/>
      <c r="O22" s="4"/>
      <c r="P22" s="79"/>
      <c r="Q22" s="86"/>
    </row>
    <row r="23" spans="1:17" ht="30" x14ac:dyDescent="0.25">
      <c r="B23" s="340"/>
      <c r="C23" s="340"/>
      <c r="D23" s="337" t="s">
        <v>640</v>
      </c>
      <c r="E23" s="470"/>
      <c r="F23" s="463"/>
      <c r="G23" s="472"/>
      <c r="H23" s="463">
        <v>1998640.09</v>
      </c>
      <c r="I23" s="333"/>
      <c r="J23" s="334"/>
      <c r="K23" s="335"/>
      <c r="L23" s="332"/>
      <c r="M23" s="111"/>
      <c r="N23" s="4"/>
      <c r="O23" s="4"/>
      <c r="P23" s="79"/>
      <c r="Q23" s="86"/>
    </row>
    <row r="24" spans="1:17" x14ac:dyDescent="0.25">
      <c r="B24" s="473"/>
      <c r="C24" s="340"/>
      <c r="D24" s="337" t="s">
        <v>372</v>
      </c>
      <c r="E24" s="470"/>
      <c r="F24" s="463">
        <v>0</v>
      </c>
      <c r="G24" s="472"/>
      <c r="H24" s="463"/>
      <c r="I24" s="333"/>
      <c r="J24" s="334"/>
      <c r="K24" s="335"/>
      <c r="L24" s="332"/>
      <c r="M24" s="111"/>
      <c r="N24" s="4"/>
      <c r="O24" s="4"/>
      <c r="P24" s="79"/>
      <c r="Q24" s="86"/>
    </row>
    <row r="25" spans="1:17" x14ac:dyDescent="0.25">
      <c r="B25" s="340">
        <v>2.9</v>
      </c>
      <c r="C25" s="340"/>
      <c r="D25" s="337" t="s">
        <v>238</v>
      </c>
      <c r="E25" s="337"/>
      <c r="F25" s="463">
        <v>0</v>
      </c>
      <c r="G25" s="333"/>
      <c r="H25" s="463">
        <v>0</v>
      </c>
      <c r="I25" s="333"/>
      <c r="J25" s="334">
        <v>0</v>
      </c>
      <c r="K25" s="335"/>
      <c r="L25" s="332">
        <f>+F25-H25</f>
        <v>0</v>
      </c>
      <c r="M25" s="111"/>
      <c r="N25" s="4"/>
      <c r="O25" s="4"/>
      <c r="P25" s="128"/>
      <c r="Q25" s="85"/>
    </row>
    <row r="26" spans="1:17" ht="15.75" x14ac:dyDescent="0.25">
      <c r="B26" s="99"/>
      <c r="C26" s="99"/>
      <c r="D26" s="100" t="s">
        <v>239</v>
      </c>
      <c r="E26" s="100"/>
      <c r="F26" s="463">
        <f>+F14-F17+F25</f>
        <v>0</v>
      </c>
      <c r="G26" s="333"/>
      <c r="H26" s="463">
        <f>+H14-H17</f>
        <v>-7370594.2900000215</v>
      </c>
      <c r="I26" s="333"/>
      <c r="J26" s="334">
        <v>0</v>
      </c>
      <c r="K26" s="335"/>
      <c r="L26" s="332">
        <f t="shared" si="1"/>
        <v>7370594.2900000215</v>
      </c>
      <c r="M26" s="111"/>
      <c r="N26" s="4"/>
      <c r="O26" s="4"/>
      <c r="P26" s="79"/>
      <c r="Q26" s="85"/>
    </row>
    <row r="27" spans="1:17" ht="15.75" x14ac:dyDescent="0.25">
      <c r="B27" s="99"/>
      <c r="C27" s="99"/>
      <c r="D27" s="100"/>
      <c r="E27" s="100"/>
      <c r="F27" s="332"/>
      <c r="G27" s="333"/>
      <c r="H27" s="463"/>
      <c r="I27" s="333"/>
      <c r="J27" s="334"/>
      <c r="K27" s="335"/>
      <c r="L27" s="332"/>
      <c r="M27" s="111"/>
      <c r="N27" s="4"/>
      <c r="O27" s="4"/>
      <c r="P27" s="79"/>
      <c r="Q27" s="85"/>
    </row>
    <row r="28" spans="1:17" ht="15.75" x14ac:dyDescent="0.25">
      <c r="B28" s="99"/>
      <c r="C28" s="99"/>
      <c r="D28" s="100"/>
      <c r="E28" s="100"/>
      <c r="F28" s="342"/>
      <c r="G28" s="343"/>
      <c r="H28" s="463"/>
      <c r="I28" s="343"/>
      <c r="J28" s="344"/>
      <c r="K28" s="345"/>
      <c r="L28" s="342"/>
      <c r="M28" s="111"/>
      <c r="N28" s="4"/>
      <c r="O28" s="4"/>
      <c r="P28" s="79"/>
      <c r="Q28" s="85"/>
    </row>
    <row r="29" spans="1:17" ht="15.75" x14ac:dyDescent="0.25">
      <c r="B29" s="445" t="s">
        <v>343</v>
      </c>
      <c r="C29" s="320"/>
      <c r="D29" s="320"/>
      <c r="F29" s="333"/>
      <c r="G29" s="333"/>
      <c r="H29" s="463"/>
      <c r="I29" s="333"/>
      <c r="M29" s="111"/>
    </row>
    <row r="30" spans="1:17" x14ac:dyDescent="0.25">
      <c r="H30" s="463"/>
      <c r="M30" s="217"/>
    </row>
    <row r="31" spans="1:17" x14ac:dyDescent="0.25">
      <c r="B31" s="346"/>
      <c r="C31" s="346"/>
      <c r="D31" s="346"/>
      <c r="H31" s="463"/>
      <c r="I31" s="30"/>
      <c r="J31" s="347"/>
      <c r="K31" s="347"/>
      <c r="L31" s="347"/>
      <c r="M31" s="30"/>
    </row>
    <row r="32" spans="1:17" ht="15.75" x14ac:dyDescent="0.25">
      <c r="A32" s="507" t="s">
        <v>317</v>
      </c>
      <c r="B32" s="507"/>
      <c r="C32" s="507"/>
      <c r="D32" s="507"/>
      <c r="E32" s="507"/>
      <c r="H32" s="463"/>
      <c r="I32" s="507" t="s">
        <v>345</v>
      </c>
      <c r="J32" s="507"/>
      <c r="K32" s="507"/>
      <c r="L32" s="507"/>
      <c r="M32" s="507"/>
    </row>
    <row r="33" spans="1:13" x14ac:dyDescent="0.25">
      <c r="A33" s="508" t="s">
        <v>319</v>
      </c>
      <c r="B33" s="508"/>
      <c r="C33" s="508"/>
      <c r="D33" s="508"/>
      <c r="E33" s="508"/>
      <c r="I33" s="508" t="s">
        <v>361</v>
      </c>
      <c r="J33" s="508"/>
      <c r="K33" s="508"/>
      <c r="L33" s="508"/>
      <c r="M33" s="508"/>
    </row>
    <row r="35" spans="1:13" x14ac:dyDescent="0.25">
      <c r="F35" s="346"/>
      <c r="G35" s="346"/>
      <c r="H35" s="346"/>
    </row>
    <row r="36" spans="1:13" ht="15.75" customHeight="1" x14ac:dyDescent="0.25">
      <c r="A36" s="507" t="s">
        <v>321</v>
      </c>
      <c r="B36" s="507"/>
      <c r="C36" s="507"/>
      <c r="D36" s="507"/>
      <c r="E36" s="507"/>
      <c r="F36" s="507"/>
      <c r="G36" s="507"/>
      <c r="H36" s="507"/>
      <c r="I36" s="507"/>
      <c r="J36" s="507"/>
      <c r="K36" s="507"/>
      <c r="L36" s="507"/>
      <c r="M36" s="507"/>
    </row>
    <row r="37" spans="1:13" ht="15.75" customHeight="1" x14ac:dyDescent="0.25">
      <c r="A37" s="508" t="s">
        <v>322</v>
      </c>
      <c r="B37" s="508"/>
      <c r="C37" s="508"/>
      <c r="D37" s="508"/>
      <c r="E37" s="508"/>
      <c r="F37" s="508"/>
      <c r="G37" s="508"/>
      <c r="H37" s="508"/>
      <c r="I37" s="508"/>
      <c r="J37" s="508"/>
      <c r="K37" s="508"/>
      <c r="L37" s="508"/>
      <c r="M37" s="508"/>
    </row>
    <row r="38" spans="1:13" ht="15.75" x14ac:dyDescent="0.25">
      <c r="D38" s="88"/>
      <c r="E38" s="88"/>
      <c r="H38" s="55"/>
      <c r="I38" s="55"/>
    </row>
    <row r="42" spans="1:13" ht="15.75" x14ac:dyDescent="0.25">
      <c r="B42" s="74"/>
      <c r="C42" s="74"/>
      <c r="D42" s="30"/>
      <c r="E42" s="30"/>
      <c r="H42" s="74"/>
      <c r="I42" s="74"/>
      <c r="J42" s="30"/>
      <c r="K42" s="30"/>
      <c r="L42" s="30"/>
    </row>
    <row r="43" spans="1:13" x14ac:dyDescent="0.25">
      <c r="B43" s="39"/>
      <c r="C43" s="39"/>
      <c r="D43" s="30"/>
      <c r="E43" s="30"/>
      <c r="J43" s="30"/>
      <c r="K43" s="30"/>
      <c r="L43" s="30"/>
    </row>
    <row r="44" spans="1:13" ht="15.75" x14ac:dyDescent="0.25">
      <c r="B44" s="74"/>
      <c r="C44" s="74"/>
      <c r="D44" s="30"/>
      <c r="E44" s="30"/>
      <c r="H44" s="90"/>
      <c r="I44" s="90"/>
      <c r="J44" s="30"/>
      <c r="K44" s="30"/>
      <c r="L44" s="30"/>
    </row>
    <row r="45" spans="1:13" ht="15.75" x14ac:dyDescent="0.25">
      <c r="B45" s="88"/>
      <c r="C45" s="88"/>
      <c r="D45" s="30"/>
      <c r="E45" s="30"/>
      <c r="H45" s="88"/>
      <c r="I45" s="88"/>
      <c r="J45" s="30"/>
      <c r="K45" s="30"/>
      <c r="L45" s="30"/>
    </row>
  </sheetData>
  <mergeCells count="11">
    <mergeCell ref="A33:E33"/>
    <mergeCell ref="I33:M33"/>
    <mergeCell ref="A36:M36"/>
    <mergeCell ref="A37:M37"/>
    <mergeCell ref="A7:M7"/>
    <mergeCell ref="A8:M8"/>
    <mergeCell ref="A9:M9"/>
    <mergeCell ref="A10:M10"/>
    <mergeCell ref="A11:M11"/>
    <mergeCell ref="A32:E32"/>
    <mergeCell ref="I32:M32"/>
  </mergeCells>
  <pageMargins left="0.23622047244094491" right="0.23622047244094491" top="0.15748031496062992" bottom="0.74803149606299213" header="0.31496062992125984" footer="0.31496062992125984"/>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AFC2F-6E1F-4E90-98D9-F5CB920A5D30}">
  <dimension ref="A14:P562"/>
  <sheetViews>
    <sheetView topLeftCell="B296" workbookViewId="0">
      <selection activeCell="I303" sqref="I303"/>
    </sheetView>
  </sheetViews>
  <sheetFormatPr baseColWidth="10" defaultRowHeight="15" x14ac:dyDescent="0.25"/>
  <cols>
    <col min="1" max="1" width="3.140625" customWidth="1"/>
    <col min="2" max="2" width="28.85546875" customWidth="1"/>
    <col min="3" max="3" width="14.85546875" customWidth="1"/>
    <col min="4" max="4" width="2.5703125" customWidth="1"/>
    <col min="5" max="5" width="19.28515625" customWidth="1"/>
    <col min="6" max="6" width="2.140625" customWidth="1"/>
    <col min="7" max="7" width="14.85546875" customWidth="1"/>
    <col min="8" max="8" width="1.7109375" customWidth="1"/>
    <col min="9" max="9" width="14.85546875" customWidth="1"/>
    <col min="10" max="10" width="14.140625" customWidth="1"/>
    <col min="11" max="12" width="14.140625" bestFit="1" customWidth="1"/>
    <col min="13" max="13" width="14.85546875" bestFit="1" customWidth="1"/>
    <col min="14" max="16" width="14.140625" bestFit="1" customWidth="1"/>
  </cols>
  <sheetData>
    <row r="14" spans="3:3" x14ac:dyDescent="0.25">
      <c r="C14" s="350"/>
    </row>
    <row r="24" spans="1:10" ht="23.25" x14ac:dyDescent="0.35">
      <c r="A24" s="530" t="s">
        <v>366</v>
      </c>
      <c r="B24" s="530"/>
      <c r="C24" s="530"/>
      <c r="D24" s="530"/>
      <c r="E24" s="530"/>
      <c r="F24" s="530"/>
      <c r="G24" s="530"/>
      <c r="H24" s="530"/>
      <c r="I24" s="530"/>
      <c r="J24" s="351"/>
    </row>
    <row r="32" spans="1:10" ht="18.75" x14ac:dyDescent="0.3">
      <c r="A32" s="531" t="s">
        <v>375</v>
      </c>
      <c r="B32" s="531"/>
      <c r="C32" s="531"/>
      <c r="D32" s="531"/>
      <c r="E32" s="531"/>
      <c r="F32" s="531"/>
      <c r="G32" s="531"/>
      <c r="H32" s="531"/>
      <c r="I32" s="531"/>
      <c r="J32" s="352"/>
    </row>
    <row r="33" spans="1:10" ht="18.75" x14ac:dyDescent="0.3">
      <c r="A33" s="531" t="s">
        <v>376</v>
      </c>
      <c r="B33" s="531"/>
      <c r="C33" s="531"/>
      <c r="D33" s="531"/>
      <c r="E33" s="531"/>
      <c r="F33" s="531"/>
      <c r="G33" s="531"/>
      <c r="H33" s="531"/>
      <c r="I33" s="531"/>
      <c r="J33" s="352"/>
    </row>
    <row r="57" spans="1:11" ht="20.25" x14ac:dyDescent="0.25">
      <c r="A57" s="494" t="s">
        <v>377</v>
      </c>
      <c r="B57" s="494"/>
      <c r="C57" s="494"/>
      <c r="D57" s="494"/>
      <c r="E57" s="494"/>
      <c r="F57" s="494"/>
      <c r="G57" s="494"/>
      <c r="H57" s="494"/>
      <c r="I57" s="494"/>
      <c r="J57" s="325"/>
      <c r="K57" s="325"/>
    </row>
    <row r="58" spans="1:11" ht="15.75" x14ac:dyDescent="0.25">
      <c r="A58" s="495" t="s">
        <v>378</v>
      </c>
      <c r="B58" s="495"/>
      <c r="C58" s="495"/>
      <c r="D58" s="495"/>
      <c r="E58" s="495"/>
      <c r="F58" s="495"/>
      <c r="G58" s="495"/>
      <c r="H58" s="495"/>
      <c r="I58" s="495"/>
      <c r="J58" s="74"/>
      <c r="K58" s="74"/>
    </row>
    <row r="59" spans="1:11" x14ac:dyDescent="0.25">
      <c r="B59" s="353"/>
    </row>
    <row r="60" spans="1:11" ht="18.75" x14ac:dyDescent="0.25">
      <c r="A60" s="532" t="s">
        <v>379</v>
      </c>
      <c r="B60" s="532"/>
      <c r="C60" s="532"/>
      <c r="D60" s="532"/>
      <c r="E60" s="532"/>
      <c r="F60" s="532"/>
      <c r="G60" s="532"/>
      <c r="H60" s="532"/>
      <c r="I60" s="532"/>
      <c r="J60" s="354"/>
      <c r="K60" s="354"/>
    </row>
    <row r="61" spans="1:11" ht="8.1" customHeight="1" x14ac:dyDescent="0.25">
      <c r="B61" s="353"/>
    </row>
    <row r="62" spans="1:11" ht="15.75" x14ac:dyDescent="0.25">
      <c r="A62" s="499" t="s">
        <v>380</v>
      </c>
      <c r="B62" s="499"/>
      <c r="C62" s="499"/>
      <c r="D62" s="499"/>
      <c r="E62" s="499"/>
      <c r="F62" s="499"/>
      <c r="G62" s="499"/>
      <c r="H62" s="499"/>
      <c r="I62" s="499"/>
      <c r="J62" s="88"/>
      <c r="K62" s="88"/>
    </row>
    <row r="63" spans="1:11" ht="15.75" x14ac:dyDescent="0.25">
      <c r="B63" s="88"/>
    </row>
    <row r="64" spans="1:11" ht="15.75" x14ac:dyDescent="0.25">
      <c r="B64" s="88"/>
    </row>
    <row r="65" spans="1:11" ht="15.75" x14ac:dyDescent="0.25">
      <c r="B65" s="88"/>
    </row>
    <row r="66" spans="1:11" ht="15.75" x14ac:dyDescent="0.25">
      <c r="B66" s="88"/>
    </row>
    <row r="67" spans="1:11" ht="15.75" x14ac:dyDescent="0.25">
      <c r="B67" s="88"/>
    </row>
    <row r="68" spans="1:11" ht="15.75" customHeight="1" x14ac:dyDescent="0.25">
      <c r="A68" s="502" t="s">
        <v>381</v>
      </c>
      <c r="B68" s="502"/>
      <c r="C68" s="502"/>
      <c r="D68" s="502"/>
      <c r="E68" s="502"/>
      <c r="F68" s="502"/>
      <c r="G68" s="502"/>
      <c r="H68" s="502"/>
      <c r="I68" s="502"/>
      <c r="J68" s="326"/>
    </row>
    <row r="69" spans="1:11" ht="15.75" x14ac:dyDescent="0.25">
      <c r="A69" s="499" t="s">
        <v>382</v>
      </c>
      <c r="B69" s="499"/>
      <c r="C69" s="499"/>
      <c r="D69" s="499"/>
      <c r="E69" s="499"/>
      <c r="F69" s="499"/>
      <c r="G69" s="499"/>
      <c r="H69" s="499"/>
      <c r="I69" s="499"/>
      <c r="J69" s="88"/>
    </row>
    <row r="70" spans="1:11" ht="15.75" x14ac:dyDescent="0.25">
      <c r="A70" s="498" t="s">
        <v>335</v>
      </c>
      <c r="B70" s="498"/>
      <c r="C70" s="498"/>
      <c r="D70" s="498"/>
      <c r="E70" s="498"/>
      <c r="F70" s="498"/>
      <c r="G70" s="498"/>
      <c r="H70" s="498"/>
      <c r="I70" s="498"/>
      <c r="J70" s="355"/>
      <c r="K70" s="88"/>
    </row>
    <row r="71" spans="1:11" ht="15" customHeight="1" x14ac:dyDescent="0.25">
      <c r="A71" s="355"/>
      <c r="B71" s="355"/>
      <c r="C71" s="355"/>
      <c r="D71" s="355"/>
      <c r="E71" s="355"/>
      <c r="F71" s="355"/>
      <c r="G71" s="355"/>
      <c r="H71" s="355"/>
      <c r="I71" s="355"/>
      <c r="J71" s="355"/>
      <c r="K71" s="88"/>
    </row>
    <row r="72" spans="1:11" ht="15.75" x14ac:dyDescent="0.25">
      <c r="B72" s="74"/>
    </row>
    <row r="73" spans="1:11" ht="15.75" x14ac:dyDescent="0.25">
      <c r="B73" s="74"/>
    </row>
    <row r="74" spans="1:11" ht="15.75" x14ac:dyDescent="0.25">
      <c r="B74" s="88"/>
    </row>
    <row r="75" spans="1:11" ht="15.75" x14ac:dyDescent="0.25">
      <c r="B75" s="88"/>
    </row>
    <row r="76" spans="1:11" ht="15.75" customHeight="1" x14ac:dyDescent="0.25">
      <c r="A76" s="502" t="s">
        <v>383</v>
      </c>
      <c r="B76" s="502"/>
      <c r="C76" s="502"/>
      <c r="D76" s="502"/>
      <c r="E76" s="502"/>
      <c r="F76" s="502"/>
      <c r="G76" s="502"/>
      <c r="H76" s="502"/>
      <c r="I76" s="502"/>
      <c r="J76" s="326"/>
    </row>
    <row r="77" spans="1:11" ht="15.75" x14ac:dyDescent="0.25">
      <c r="A77" s="499" t="s">
        <v>384</v>
      </c>
      <c r="B77" s="499"/>
      <c r="C77" s="499"/>
      <c r="D77" s="499"/>
      <c r="E77" s="499"/>
      <c r="F77" s="499"/>
      <c r="G77" s="499"/>
      <c r="H77" s="499"/>
      <c r="I77" s="499"/>
      <c r="J77" s="88"/>
      <c r="K77" s="88"/>
    </row>
    <row r="78" spans="1:11" ht="15" customHeight="1" x14ac:dyDescent="0.25">
      <c r="A78" s="498" t="s">
        <v>320</v>
      </c>
      <c r="B78" s="498"/>
      <c r="C78" s="498"/>
      <c r="D78" s="498"/>
      <c r="E78" s="498"/>
      <c r="F78" s="498"/>
      <c r="G78" s="498"/>
      <c r="H78" s="498"/>
      <c r="I78" s="498"/>
      <c r="J78" s="355"/>
      <c r="K78" s="88"/>
    </row>
    <row r="79" spans="1:11" x14ac:dyDescent="0.25">
      <c r="B79" s="355"/>
    </row>
    <row r="80" spans="1:11" ht="15.75" x14ac:dyDescent="0.25">
      <c r="B80" s="74"/>
    </row>
    <row r="81" spans="1:11" ht="15.75" x14ac:dyDescent="0.25">
      <c r="B81" s="74"/>
    </row>
    <row r="82" spans="1:11" ht="15.75" x14ac:dyDescent="0.25">
      <c r="B82" s="74"/>
    </row>
    <row r="83" spans="1:11" ht="15.75" x14ac:dyDescent="0.25">
      <c r="B83" s="74"/>
    </row>
    <row r="84" spans="1:11" ht="15.75" customHeight="1" x14ac:dyDescent="0.25">
      <c r="A84" s="502" t="s">
        <v>347</v>
      </c>
      <c r="B84" s="502"/>
      <c r="C84" s="502"/>
      <c r="D84" s="502"/>
      <c r="E84" s="502"/>
      <c r="F84" s="502"/>
      <c r="G84" s="502"/>
      <c r="H84" s="502"/>
      <c r="I84" s="502"/>
      <c r="J84" s="326"/>
    </row>
    <row r="85" spans="1:11" ht="15.75" x14ac:dyDescent="0.25">
      <c r="A85" s="499" t="s">
        <v>385</v>
      </c>
      <c r="B85" s="499"/>
      <c r="C85" s="499"/>
      <c r="D85" s="499"/>
      <c r="E85" s="499"/>
      <c r="F85" s="499"/>
      <c r="G85" s="499"/>
      <c r="H85" s="499"/>
      <c r="I85" s="499"/>
      <c r="J85" s="88"/>
      <c r="K85" s="88"/>
    </row>
    <row r="86" spans="1:11" ht="15" customHeight="1" x14ac:dyDescent="0.25">
      <c r="A86" s="499" t="s">
        <v>386</v>
      </c>
      <c r="B86" s="499"/>
      <c r="C86" s="499"/>
      <c r="D86" s="499"/>
      <c r="E86" s="499"/>
      <c r="F86" s="499"/>
      <c r="G86" s="499"/>
      <c r="H86" s="499"/>
      <c r="I86" s="499"/>
      <c r="J86" s="88"/>
      <c r="K86" s="88"/>
    </row>
    <row r="87" spans="1:11" ht="15.75" x14ac:dyDescent="0.25">
      <c r="B87" s="74"/>
    </row>
    <row r="92" spans="1:11" ht="6.75" customHeight="1" x14ac:dyDescent="0.25"/>
    <row r="93" spans="1:11" ht="9.75" customHeight="1" x14ac:dyDescent="0.25">
      <c r="A93" s="251"/>
      <c r="B93" s="251"/>
      <c r="C93" s="251"/>
      <c r="D93" s="251"/>
      <c r="E93" s="251"/>
      <c r="F93" s="251"/>
      <c r="G93" s="251"/>
      <c r="H93" s="251"/>
      <c r="I93" s="251"/>
    </row>
    <row r="94" spans="1:11" ht="5.25" hidden="1" customHeight="1" x14ac:dyDescent="0.25">
      <c r="A94" s="251"/>
      <c r="B94" s="251"/>
      <c r="C94" s="251"/>
      <c r="D94" s="251"/>
      <c r="E94" s="251"/>
      <c r="F94" s="251"/>
      <c r="G94" s="251"/>
      <c r="H94" s="251"/>
      <c r="I94" s="251"/>
    </row>
    <row r="95" spans="1:11" ht="6" customHeight="1" x14ac:dyDescent="0.25">
      <c r="A95" s="251"/>
      <c r="B95" s="251"/>
      <c r="C95" s="251"/>
      <c r="D95" s="251"/>
      <c r="E95" s="251"/>
      <c r="F95" s="251"/>
      <c r="G95" s="251"/>
      <c r="H95" s="251"/>
      <c r="I95" s="251"/>
    </row>
    <row r="96" spans="1:11" ht="15.75" x14ac:dyDescent="0.25">
      <c r="A96" s="251"/>
      <c r="B96" s="534" t="s">
        <v>387</v>
      </c>
      <c r="C96" s="534"/>
      <c r="D96" s="534"/>
      <c r="E96" s="534"/>
      <c r="F96" s="534"/>
      <c r="G96" s="534"/>
      <c r="H96" s="534"/>
      <c r="I96" s="534"/>
      <c r="J96" s="356"/>
    </row>
    <row r="97" spans="1:11" ht="8.1" customHeight="1" x14ac:dyDescent="0.25">
      <c r="A97" s="251"/>
      <c r="B97" s="357"/>
      <c r="C97" s="251"/>
      <c r="D97" s="251"/>
      <c r="E97" s="251"/>
      <c r="F97" s="251"/>
      <c r="G97" s="251"/>
      <c r="H97" s="251"/>
      <c r="I97" s="251"/>
    </row>
    <row r="98" spans="1:11" ht="15.75" customHeight="1" x14ac:dyDescent="0.25">
      <c r="A98" s="251"/>
      <c r="B98" s="533" t="s">
        <v>388</v>
      </c>
      <c r="C98" s="533"/>
      <c r="D98" s="533"/>
      <c r="E98" s="533"/>
      <c r="F98" s="533"/>
      <c r="G98" s="533"/>
      <c r="H98" s="533"/>
      <c r="I98" s="533"/>
      <c r="J98" s="174"/>
      <c r="K98" s="174"/>
    </row>
    <row r="99" spans="1:11" ht="31.5" customHeight="1" x14ac:dyDescent="0.25">
      <c r="A99" s="251"/>
      <c r="B99" s="533" t="s">
        <v>389</v>
      </c>
      <c r="C99" s="533"/>
      <c r="D99" s="533"/>
      <c r="E99" s="533"/>
      <c r="F99" s="533"/>
      <c r="G99" s="533"/>
      <c r="H99" s="533"/>
      <c r="I99" s="533"/>
    </row>
    <row r="100" spans="1:11" ht="40.5" customHeight="1" x14ac:dyDescent="0.25">
      <c r="B100" s="533" t="s">
        <v>390</v>
      </c>
      <c r="C100" s="533"/>
      <c r="D100" s="533"/>
      <c r="E100" s="533"/>
      <c r="F100" s="533"/>
      <c r="G100" s="533"/>
      <c r="H100" s="533"/>
      <c r="I100" s="533"/>
      <c r="J100" s="174"/>
      <c r="K100" s="174"/>
    </row>
    <row r="101" spans="1:11" ht="8.1" customHeight="1" x14ac:dyDescent="0.25">
      <c r="A101" s="251"/>
      <c r="B101" s="357"/>
      <c r="C101" s="251"/>
      <c r="D101" s="251"/>
      <c r="E101" s="251"/>
      <c r="F101" s="251"/>
      <c r="G101" s="251"/>
      <c r="H101" s="251"/>
      <c r="I101" s="251"/>
    </row>
    <row r="102" spans="1:11" ht="15.75" x14ac:dyDescent="0.25">
      <c r="A102" s="534" t="s">
        <v>391</v>
      </c>
      <c r="B102" s="534"/>
      <c r="C102" s="534"/>
      <c r="D102" s="534"/>
      <c r="E102" s="534"/>
      <c r="F102" s="534"/>
      <c r="G102" s="534"/>
      <c r="H102" s="534"/>
      <c r="I102" s="534"/>
      <c r="J102" s="74"/>
      <c r="K102" s="88"/>
    </row>
    <row r="103" spans="1:11" ht="8.1" customHeight="1" x14ac:dyDescent="0.25">
      <c r="A103" s="251"/>
      <c r="B103" s="357"/>
      <c r="C103" s="251"/>
      <c r="D103" s="251"/>
      <c r="E103" s="251"/>
      <c r="F103" s="251"/>
      <c r="G103" s="251"/>
      <c r="H103" s="251"/>
      <c r="I103" s="251"/>
    </row>
    <row r="104" spans="1:11" ht="15.75" x14ac:dyDescent="0.25">
      <c r="A104" s="535" t="s">
        <v>392</v>
      </c>
      <c r="B104" s="535"/>
      <c r="C104" s="535"/>
      <c r="D104" s="535"/>
      <c r="E104" s="535"/>
      <c r="F104" s="535"/>
      <c r="G104" s="535"/>
      <c r="H104" s="535"/>
      <c r="I104" s="535"/>
      <c r="J104" s="358"/>
    </row>
    <row r="105" spans="1:11" ht="8.1" customHeight="1" x14ac:dyDescent="0.25">
      <c r="A105" s="251"/>
      <c r="B105" s="357"/>
      <c r="C105" s="251"/>
      <c r="D105" s="251"/>
      <c r="E105" s="251"/>
      <c r="F105" s="251"/>
      <c r="G105" s="251"/>
      <c r="H105" s="251"/>
      <c r="I105" s="251"/>
    </row>
    <row r="106" spans="1:11" ht="15.75" x14ac:dyDescent="0.25">
      <c r="A106" s="251"/>
      <c r="B106" s="262" t="s">
        <v>393</v>
      </c>
      <c r="C106" s="262"/>
      <c r="D106" s="262"/>
      <c r="E106" s="262" t="s">
        <v>394</v>
      </c>
      <c r="F106" s="262"/>
      <c r="G106" s="262"/>
      <c r="H106" s="262"/>
      <c r="I106" s="262"/>
      <c r="J106" s="88"/>
    </row>
    <row r="107" spans="1:11" ht="15.75" x14ac:dyDescent="0.25">
      <c r="A107" s="251"/>
      <c r="B107" s="262" t="s">
        <v>395</v>
      </c>
      <c r="C107" s="262"/>
      <c r="D107" s="262"/>
      <c r="E107" s="262" t="s">
        <v>396</v>
      </c>
      <c r="F107" s="262"/>
      <c r="G107" s="262"/>
      <c r="H107" s="262"/>
      <c r="I107" s="262"/>
      <c r="J107" s="88"/>
    </row>
    <row r="108" spans="1:11" ht="15.75" x14ac:dyDescent="0.25">
      <c r="A108" s="251"/>
      <c r="B108" s="262" t="s">
        <v>397</v>
      </c>
      <c r="C108" s="262"/>
      <c r="D108" s="262"/>
      <c r="E108" s="262" t="s">
        <v>398</v>
      </c>
      <c r="F108" s="262"/>
      <c r="G108" s="262"/>
      <c r="H108" s="262"/>
      <c r="I108" s="262"/>
      <c r="J108" s="88"/>
    </row>
    <row r="109" spans="1:11" ht="15.75" x14ac:dyDescent="0.25">
      <c r="A109" s="251"/>
      <c r="B109" s="262" t="s">
        <v>399</v>
      </c>
      <c r="C109" s="262"/>
      <c r="D109" s="262"/>
      <c r="E109" s="262" t="s">
        <v>400</v>
      </c>
      <c r="F109" s="262"/>
      <c r="G109" s="262"/>
      <c r="H109" s="262"/>
      <c r="I109" s="262"/>
      <c r="J109" s="88"/>
    </row>
    <row r="110" spans="1:11" ht="15.75" x14ac:dyDescent="0.25">
      <c r="A110" s="251"/>
      <c r="B110" s="262" t="s">
        <v>401</v>
      </c>
      <c r="C110" s="262"/>
      <c r="D110" s="262"/>
      <c r="E110" s="262" t="s">
        <v>402</v>
      </c>
      <c r="F110" s="262"/>
      <c r="G110" s="262"/>
      <c r="H110" s="262"/>
      <c r="I110" s="262"/>
      <c r="J110" s="88"/>
    </row>
    <row r="111" spans="1:11" ht="15.75" x14ac:dyDescent="0.25">
      <c r="A111" s="251"/>
      <c r="B111" s="262" t="s">
        <v>403</v>
      </c>
      <c r="C111" s="262"/>
      <c r="D111" s="262"/>
      <c r="E111" s="262" t="s">
        <v>404</v>
      </c>
      <c r="F111" s="262"/>
      <c r="G111" s="262"/>
      <c r="H111" s="262"/>
      <c r="I111" s="262"/>
      <c r="J111" s="88"/>
    </row>
    <row r="112" spans="1:11" ht="15.75" x14ac:dyDescent="0.25">
      <c r="A112" s="251"/>
      <c r="B112" s="262" t="s">
        <v>405</v>
      </c>
      <c r="C112" s="262"/>
      <c r="D112" s="262"/>
      <c r="E112" s="262" t="s">
        <v>406</v>
      </c>
      <c r="F112" s="262"/>
      <c r="G112" s="262"/>
      <c r="H112" s="262"/>
      <c r="I112" s="262"/>
      <c r="J112" s="88"/>
    </row>
    <row r="113" spans="1:11" ht="15.75" customHeight="1" x14ac:dyDescent="0.25">
      <c r="A113" s="251"/>
      <c r="B113" s="359" t="s">
        <v>407</v>
      </c>
      <c r="C113" s="359"/>
      <c r="D113" s="359"/>
      <c r="E113" s="262" t="s">
        <v>408</v>
      </c>
      <c r="F113" s="262"/>
      <c r="G113" s="262"/>
      <c r="H113" s="262"/>
      <c r="I113" s="262"/>
      <c r="J113" s="88"/>
    </row>
    <row r="114" spans="1:11" ht="15.75" x14ac:dyDescent="0.25">
      <c r="A114" s="251"/>
      <c r="B114" s="262" t="s">
        <v>409</v>
      </c>
      <c r="C114" s="262"/>
      <c r="D114" s="262"/>
      <c r="E114" s="262" t="s">
        <v>410</v>
      </c>
      <c r="F114" s="262"/>
      <c r="G114" s="262"/>
      <c r="H114" s="262"/>
      <c r="I114" s="262"/>
      <c r="J114" s="88"/>
    </row>
    <row r="115" spans="1:11" ht="15.75" x14ac:dyDescent="0.25">
      <c r="A115" s="251"/>
      <c r="B115" s="357"/>
      <c r="C115" s="251"/>
      <c r="D115" s="251"/>
      <c r="E115" s="251"/>
      <c r="F115" s="251"/>
      <c r="G115" s="251"/>
      <c r="H115" s="251"/>
      <c r="I115" s="251"/>
    </row>
    <row r="116" spans="1:11" ht="15.75" x14ac:dyDescent="0.25">
      <c r="A116" s="251"/>
      <c r="B116" s="357"/>
      <c r="C116" s="251"/>
      <c r="D116" s="251"/>
      <c r="E116" s="251"/>
      <c r="F116" s="251"/>
      <c r="G116" s="251"/>
      <c r="H116" s="251"/>
      <c r="I116" s="251"/>
    </row>
    <row r="117" spans="1:11" ht="15.75" x14ac:dyDescent="0.25">
      <c r="A117" s="251"/>
      <c r="B117" s="536" t="s">
        <v>411</v>
      </c>
      <c r="C117" s="536"/>
      <c r="D117" s="536"/>
      <c r="E117" s="536"/>
      <c r="F117" s="536"/>
      <c r="G117" s="536"/>
      <c r="H117" s="536"/>
      <c r="I117" s="536"/>
      <c r="J117" s="356"/>
    </row>
    <row r="118" spans="1:11" ht="15.75" x14ac:dyDescent="0.25">
      <c r="A118" s="251"/>
      <c r="B118" s="357"/>
      <c r="C118" s="251"/>
      <c r="D118" s="251"/>
      <c r="E118" s="251"/>
      <c r="F118" s="251"/>
      <c r="G118" s="251"/>
      <c r="H118" s="251"/>
      <c r="I118" s="251"/>
    </row>
    <row r="119" spans="1:11" ht="51" customHeight="1" x14ac:dyDescent="0.25">
      <c r="A119" s="251"/>
      <c r="B119" s="533" t="s">
        <v>412</v>
      </c>
      <c r="C119" s="533"/>
      <c r="D119" s="533"/>
      <c r="E119" s="533"/>
      <c r="F119" s="533"/>
      <c r="G119" s="533"/>
      <c r="H119" s="533"/>
      <c r="I119" s="533"/>
      <c r="J119" s="174"/>
      <c r="K119" s="174"/>
    </row>
    <row r="120" spans="1:11" ht="72" customHeight="1" x14ac:dyDescent="0.25">
      <c r="A120" s="251"/>
      <c r="B120" s="533" t="s">
        <v>413</v>
      </c>
      <c r="C120" s="533"/>
      <c r="D120" s="533"/>
      <c r="E120" s="533"/>
      <c r="F120" s="533"/>
      <c r="G120" s="533"/>
      <c r="H120" s="533"/>
      <c r="I120" s="533"/>
      <c r="J120" s="174"/>
      <c r="K120" s="174"/>
    </row>
    <row r="121" spans="1:11" ht="65.25" customHeight="1" x14ac:dyDescent="0.25">
      <c r="A121" s="251"/>
      <c r="B121" s="533" t="s">
        <v>414</v>
      </c>
      <c r="C121" s="533"/>
      <c r="D121" s="533"/>
      <c r="E121" s="533"/>
      <c r="F121" s="533"/>
      <c r="G121" s="533"/>
      <c r="H121" s="533"/>
      <c r="I121" s="533"/>
      <c r="J121" s="174"/>
      <c r="K121" s="174"/>
    </row>
    <row r="122" spans="1:11" ht="35.25" customHeight="1" x14ac:dyDescent="0.25">
      <c r="A122" s="251"/>
      <c r="B122" s="533" t="s">
        <v>415</v>
      </c>
      <c r="C122" s="533"/>
      <c r="D122" s="533"/>
      <c r="E122" s="533"/>
      <c r="F122" s="533"/>
      <c r="G122" s="533"/>
      <c r="H122" s="533"/>
      <c r="I122" s="533"/>
      <c r="J122" s="174"/>
      <c r="K122" s="174"/>
    </row>
    <row r="123" spans="1:11" ht="15.75" x14ac:dyDescent="0.25">
      <c r="A123" s="251"/>
      <c r="B123" s="539" t="s">
        <v>416</v>
      </c>
      <c r="C123" s="539"/>
      <c r="D123" s="539"/>
      <c r="E123" s="539"/>
      <c r="F123" s="539"/>
      <c r="G123" s="539"/>
      <c r="H123" s="539"/>
      <c r="I123" s="539"/>
    </row>
    <row r="124" spans="1:11" x14ac:dyDescent="0.25">
      <c r="A124" s="251"/>
      <c r="B124" s="251"/>
      <c r="C124" s="251"/>
      <c r="D124" s="251"/>
      <c r="E124" s="251"/>
      <c r="F124" s="251"/>
      <c r="G124" s="251"/>
      <c r="H124" s="251"/>
      <c r="I124" s="251"/>
    </row>
    <row r="125" spans="1:11" x14ac:dyDescent="0.25">
      <c r="A125" s="251"/>
      <c r="B125" s="537" t="s">
        <v>417</v>
      </c>
      <c r="C125" s="537"/>
      <c r="D125" s="537"/>
      <c r="E125" s="537"/>
      <c r="F125" s="537"/>
      <c r="G125" s="537"/>
      <c r="H125" s="537"/>
      <c r="I125" s="537"/>
    </row>
    <row r="126" spans="1:11" x14ac:dyDescent="0.25">
      <c r="A126" s="251"/>
      <c r="B126" s="537"/>
      <c r="C126" s="537"/>
      <c r="D126" s="537"/>
      <c r="E126" s="537"/>
      <c r="F126" s="537"/>
      <c r="G126" s="537"/>
      <c r="H126" s="537"/>
      <c r="I126" s="537"/>
    </row>
    <row r="127" spans="1:11" x14ac:dyDescent="0.25">
      <c r="A127" s="251"/>
      <c r="B127" s="251"/>
      <c r="C127" s="251"/>
      <c r="D127" s="251"/>
      <c r="E127" s="251"/>
      <c r="F127" s="251"/>
      <c r="G127" s="251"/>
      <c r="H127" s="251"/>
      <c r="I127" s="251"/>
    </row>
    <row r="128" spans="1:11" x14ac:dyDescent="0.25">
      <c r="A128" s="251"/>
      <c r="B128" s="251"/>
      <c r="C128" s="251"/>
      <c r="D128" s="251"/>
      <c r="E128" s="251"/>
      <c r="F128" s="251"/>
      <c r="G128" s="251"/>
      <c r="H128" s="251"/>
      <c r="I128" s="251"/>
    </row>
    <row r="129" spans="1:10" ht="18" customHeight="1" x14ac:dyDescent="0.25">
      <c r="A129" s="251"/>
      <c r="B129" s="251"/>
      <c r="C129" s="251"/>
      <c r="D129" s="251"/>
      <c r="E129" s="251"/>
      <c r="F129" s="251"/>
      <c r="G129" s="251"/>
      <c r="H129" s="251"/>
      <c r="I129" s="251"/>
    </row>
    <row r="130" spans="1:10" x14ac:dyDescent="0.25">
      <c r="A130" s="251"/>
      <c r="B130" s="251"/>
      <c r="C130" s="251"/>
      <c r="D130" s="251"/>
      <c r="E130" s="251"/>
      <c r="F130" s="251"/>
      <c r="G130" s="251"/>
      <c r="H130" s="251"/>
      <c r="I130" s="251"/>
    </row>
    <row r="131" spans="1:10" ht="10.5" customHeight="1" x14ac:dyDescent="0.25">
      <c r="A131" s="251"/>
      <c r="B131" s="251"/>
      <c r="C131" s="251"/>
      <c r="D131" s="251"/>
      <c r="E131" s="251"/>
      <c r="F131" s="251"/>
      <c r="G131" s="251"/>
      <c r="H131" s="251"/>
      <c r="I131" s="251"/>
    </row>
    <row r="132" spans="1:10" hidden="1" x14ac:dyDescent="0.25">
      <c r="A132" s="251"/>
      <c r="B132" s="251"/>
      <c r="C132" s="251"/>
      <c r="D132" s="251"/>
      <c r="E132" s="251"/>
      <c r="F132" s="251"/>
      <c r="G132" s="251"/>
      <c r="H132" s="251"/>
      <c r="I132" s="251"/>
    </row>
    <row r="133" spans="1:10" hidden="1" x14ac:dyDescent="0.25">
      <c r="A133" s="251"/>
      <c r="B133" s="251"/>
      <c r="C133" s="251"/>
      <c r="D133" s="251"/>
      <c r="E133" s="251"/>
      <c r="F133" s="251"/>
      <c r="G133" s="251"/>
      <c r="H133" s="251"/>
      <c r="I133" s="251"/>
    </row>
    <row r="134" spans="1:10" hidden="1" x14ac:dyDescent="0.25">
      <c r="A134" s="251"/>
      <c r="B134" s="251"/>
      <c r="C134" s="251"/>
      <c r="D134" s="251"/>
      <c r="E134" s="251"/>
      <c r="F134" s="251"/>
      <c r="G134" s="251"/>
      <c r="H134" s="251"/>
      <c r="I134" s="251"/>
      <c r="J134" s="360"/>
    </row>
    <row r="135" spans="1:10" ht="7.5" hidden="1" customHeight="1" x14ac:dyDescent="0.25">
      <c r="A135" s="251"/>
      <c r="B135" s="251"/>
      <c r="C135" s="251"/>
      <c r="D135" s="251"/>
      <c r="E135" s="251"/>
      <c r="F135" s="251"/>
      <c r="G135" s="251"/>
      <c r="H135" s="251"/>
      <c r="I135" s="251"/>
    </row>
    <row r="136" spans="1:10" ht="15" hidden="1" customHeight="1" x14ac:dyDescent="0.25">
      <c r="A136" s="251"/>
      <c r="B136" s="251"/>
      <c r="C136" s="251"/>
      <c r="D136" s="251"/>
      <c r="E136" s="251"/>
      <c r="F136" s="251"/>
      <c r="G136" s="251"/>
      <c r="H136" s="251"/>
      <c r="I136" s="251"/>
      <c r="J136" s="107"/>
    </row>
    <row r="137" spans="1:10" hidden="1" x14ac:dyDescent="0.25">
      <c r="A137" s="251"/>
      <c r="B137" s="251"/>
      <c r="C137" s="251"/>
      <c r="D137" s="251"/>
      <c r="E137" s="251"/>
      <c r="F137" s="251"/>
      <c r="G137" s="251"/>
      <c r="H137" s="251"/>
      <c r="I137" s="251"/>
      <c r="J137" s="107"/>
    </row>
    <row r="138" spans="1:10" ht="7.5" hidden="1" customHeight="1" x14ac:dyDescent="0.25">
      <c r="A138" s="251"/>
      <c r="B138" s="251"/>
      <c r="C138" s="251"/>
      <c r="D138" s="251"/>
      <c r="E138" s="251"/>
      <c r="F138" s="251"/>
      <c r="G138" s="251"/>
      <c r="H138" s="251"/>
      <c r="I138" s="251"/>
    </row>
    <row r="139" spans="1:10" ht="15.75" x14ac:dyDescent="0.25">
      <c r="A139" s="251"/>
      <c r="B139" s="539" t="s">
        <v>418</v>
      </c>
      <c r="C139" s="539"/>
      <c r="D139" s="539"/>
      <c r="E139" s="539"/>
      <c r="F139" s="539"/>
      <c r="G139" s="539"/>
      <c r="H139" s="539"/>
      <c r="I139" s="539"/>
      <c r="J139" s="360"/>
    </row>
    <row r="140" spans="1:10" ht="78.75" customHeight="1" x14ac:dyDescent="0.25">
      <c r="A140" s="251"/>
      <c r="B140" s="537" t="s">
        <v>419</v>
      </c>
      <c r="C140" s="537"/>
      <c r="D140" s="537"/>
      <c r="E140" s="537"/>
      <c r="F140" s="537"/>
      <c r="G140" s="537"/>
      <c r="H140" s="537"/>
      <c r="I140" s="537"/>
      <c r="J140" s="107"/>
    </row>
    <row r="141" spans="1:10" ht="31.5" customHeight="1" x14ac:dyDescent="0.25">
      <c r="A141" s="251"/>
      <c r="B141" s="537" t="s">
        <v>420</v>
      </c>
      <c r="C141" s="537"/>
      <c r="D141" s="537"/>
      <c r="E141" s="537"/>
      <c r="F141" s="537"/>
      <c r="G141" s="537"/>
      <c r="H141" s="537"/>
      <c r="I141" s="537"/>
      <c r="J141" s="107"/>
    </row>
    <row r="142" spans="1:10" x14ac:dyDescent="0.25">
      <c r="A142" s="251"/>
      <c r="B142" s="538" t="s">
        <v>421</v>
      </c>
      <c r="C142" s="538"/>
      <c r="D142" s="538"/>
      <c r="E142" s="538"/>
      <c r="F142" s="538"/>
      <c r="G142" s="538"/>
      <c r="H142" s="538"/>
      <c r="I142" s="538"/>
      <c r="J142" s="321"/>
    </row>
    <row r="143" spans="1:10" ht="51" customHeight="1" x14ac:dyDescent="0.25">
      <c r="A143" s="251"/>
      <c r="B143" s="537" t="s">
        <v>422</v>
      </c>
      <c r="C143" s="537"/>
      <c r="D143" s="537"/>
      <c r="E143" s="537"/>
      <c r="F143" s="537"/>
      <c r="G143" s="537"/>
      <c r="H143" s="537"/>
      <c r="I143" s="537"/>
      <c r="J143" s="107"/>
    </row>
    <row r="144" spans="1:10" ht="32.25" customHeight="1" x14ac:dyDescent="0.25">
      <c r="A144" s="251"/>
      <c r="B144" s="537" t="s">
        <v>423</v>
      </c>
      <c r="C144" s="537"/>
      <c r="D144" s="537"/>
      <c r="E144" s="537"/>
      <c r="F144" s="537"/>
      <c r="G144" s="537"/>
      <c r="H144" s="537"/>
      <c r="I144" s="537"/>
      <c r="J144" s="107"/>
    </row>
    <row r="145" spans="1:10" ht="51" customHeight="1" x14ac:dyDescent="0.25">
      <c r="A145" s="251"/>
      <c r="B145" s="537" t="s">
        <v>424</v>
      </c>
      <c r="C145" s="537"/>
      <c r="D145" s="537"/>
      <c r="E145" s="537"/>
      <c r="F145" s="537"/>
      <c r="G145" s="537"/>
      <c r="H145" s="537"/>
      <c r="I145" s="537"/>
      <c r="J145" s="107"/>
    </row>
    <row r="146" spans="1:10" ht="21.75" customHeight="1" x14ac:dyDescent="0.25">
      <c r="A146" s="251"/>
      <c r="B146" s="537" t="s">
        <v>425</v>
      </c>
      <c r="C146" s="537"/>
      <c r="D146" s="537"/>
      <c r="E146" s="537"/>
      <c r="F146" s="537"/>
      <c r="G146" s="537"/>
      <c r="H146" s="537"/>
      <c r="I146" s="537"/>
      <c r="J146" s="107"/>
    </row>
    <row r="147" spans="1:10" x14ac:dyDescent="0.25">
      <c r="A147" s="251"/>
      <c r="B147" s="541" t="s">
        <v>426</v>
      </c>
      <c r="C147" s="541"/>
      <c r="D147" s="541"/>
      <c r="E147" s="541"/>
      <c r="F147" s="541"/>
      <c r="G147" s="541"/>
      <c r="H147" s="541"/>
      <c r="I147" s="541"/>
      <c r="J147" s="326"/>
    </row>
    <row r="148" spans="1:10" ht="35.25" customHeight="1" x14ac:dyDescent="0.25">
      <c r="A148" s="251"/>
      <c r="B148" s="537" t="s">
        <v>427</v>
      </c>
      <c r="C148" s="537"/>
      <c r="D148" s="537"/>
      <c r="E148" s="537"/>
      <c r="F148" s="537"/>
      <c r="G148" s="537"/>
      <c r="H148" s="537"/>
      <c r="I148" s="537"/>
      <c r="J148" s="107"/>
    </row>
    <row r="149" spans="1:10" ht="15" customHeight="1" x14ac:dyDescent="0.25">
      <c r="A149" s="251"/>
      <c r="B149" s="537" t="s">
        <v>428</v>
      </c>
      <c r="C149" s="537"/>
      <c r="D149" s="537"/>
      <c r="E149" s="537"/>
      <c r="F149" s="537"/>
      <c r="G149" s="537"/>
      <c r="H149" s="537"/>
      <c r="I149" s="537"/>
      <c r="J149" s="107"/>
    </row>
    <row r="150" spans="1:10" ht="15.75" customHeight="1" x14ac:dyDescent="0.25">
      <c r="A150" s="251"/>
      <c r="B150" s="537"/>
      <c r="C150" s="537"/>
      <c r="D150" s="537"/>
      <c r="E150" s="537"/>
      <c r="F150" s="537"/>
      <c r="G150" s="537"/>
      <c r="H150" s="537"/>
      <c r="I150" s="537"/>
      <c r="J150" s="107"/>
    </row>
    <row r="151" spans="1:10" ht="63" customHeight="1" x14ac:dyDescent="0.25">
      <c r="A151" s="251"/>
      <c r="B151" s="537" t="s">
        <v>429</v>
      </c>
      <c r="C151" s="537"/>
      <c r="D151" s="537"/>
      <c r="E151" s="537"/>
      <c r="F151" s="537"/>
      <c r="G151" s="537"/>
      <c r="H151" s="537"/>
      <c r="I151" s="537"/>
      <c r="J151" s="107"/>
    </row>
    <row r="152" spans="1:10" ht="41.25" customHeight="1" x14ac:dyDescent="0.25">
      <c r="A152" s="251"/>
      <c r="B152" s="537" t="s">
        <v>430</v>
      </c>
      <c r="C152" s="537"/>
      <c r="D152" s="537"/>
      <c r="E152" s="537"/>
      <c r="F152" s="537"/>
      <c r="G152" s="537"/>
      <c r="H152" s="537"/>
      <c r="I152" s="537"/>
      <c r="J152" s="107"/>
    </row>
    <row r="153" spans="1:10" x14ac:dyDescent="0.25">
      <c r="A153" s="251"/>
      <c r="B153" s="251"/>
      <c r="C153" s="251"/>
      <c r="D153" s="251"/>
      <c r="E153" s="251"/>
      <c r="F153" s="251"/>
      <c r="G153" s="251"/>
      <c r="H153" s="251"/>
      <c r="I153" s="251"/>
    </row>
    <row r="154" spans="1:10" x14ac:dyDescent="0.25">
      <c r="A154" s="251"/>
      <c r="B154" s="251"/>
      <c r="C154" s="251"/>
      <c r="D154" s="251"/>
      <c r="E154" s="251"/>
      <c r="F154" s="251"/>
      <c r="G154" s="251"/>
      <c r="H154" s="251"/>
      <c r="I154" s="251"/>
    </row>
    <row r="155" spans="1:10" x14ac:dyDescent="0.25">
      <c r="A155" s="251"/>
      <c r="B155" s="251"/>
      <c r="C155" s="251"/>
      <c r="D155" s="251"/>
      <c r="E155" s="251"/>
      <c r="F155" s="251"/>
      <c r="G155" s="251"/>
      <c r="H155" s="251"/>
      <c r="I155" s="251"/>
    </row>
    <row r="156" spans="1:10" x14ac:dyDescent="0.25">
      <c r="A156" s="251"/>
      <c r="B156" s="251"/>
      <c r="C156" s="251"/>
      <c r="D156" s="251"/>
      <c r="E156" s="251"/>
      <c r="F156" s="251"/>
      <c r="G156" s="251"/>
      <c r="H156" s="251"/>
      <c r="I156" s="251"/>
    </row>
    <row r="157" spans="1:10" x14ac:dyDescent="0.25">
      <c r="A157" s="251"/>
      <c r="B157" s="251"/>
      <c r="C157" s="251"/>
      <c r="D157" s="251"/>
      <c r="E157" s="251"/>
      <c r="F157" s="251"/>
      <c r="G157" s="251"/>
      <c r="H157" s="251"/>
      <c r="I157" s="251"/>
    </row>
    <row r="158" spans="1:10" x14ac:dyDescent="0.25">
      <c r="A158" s="251"/>
      <c r="B158" s="251"/>
      <c r="C158" s="251"/>
      <c r="D158" s="251"/>
      <c r="E158" s="251"/>
      <c r="F158" s="251"/>
      <c r="G158" s="251"/>
      <c r="H158" s="251"/>
      <c r="I158" s="251"/>
    </row>
    <row r="159" spans="1:10" x14ac:dyDescent="0.25">
      <c r="A159" s="251"/>
      <c r="B159" s="251"/>
      <c r="C159" s="251"/>
      <c r="D159" s="251"/>
      <c r="E159" s="251"/>
      <c r="F159" s="251"/>
      <c r="G159" s="251"/>
      <c r="H159" s="251"/>
      <c r="I159" s="251"/>
    </row>
    <row r="160" spans="1:10" x14ac:dyDescent="0.25">
      <c r="A160" s="251"/>
      <c r="B160" s="251"/>
      <c r="C160" s="251"/>
      <c r="D160" s="251"/>
      <c r="E160" s="251"/>
      <c r="F160" s="251"/>
      <c r="G160" s="251"/>
      <c r="H160" s="251"/>
      <c r="I160" s="251"/>
    </row>
    <row r="161" spans="1:10" x14ac:dyDescent="0.25">
      <c r="A161" s="251"/>
      <c r="B161" s="251"/>
      <c r="C161" s="251"/>
      <c r="D161" s="251"/>
      <c r="E161" s="251"/>
      <c r="F161" s="251"/>
      <c r="G161" s="251"/>
      <c r="H161" s="251"/>
      <c r="I161" s="251"/>
    </row>
    <row r="162" spans="1:10" x14ac:dyDescent="0.25">
      <c r="A162" s="251"/>
      <c r="B162" s="251"/>
      <c r="C162" s="251"/>
      <c r="D162" s="251"/>
      <c r="E162" s="251"/>
      <c r="F162" s="251"/>
      <c r="G162" s="251"/>
      <c r="H162" s="251"/>
      <c r="I162" s="251"/>
    </row>
    <row r="163" spans="1:10" ht="9" customHeight="1" x14ac:dyDescent="0.25">
      <c r="A163" s="251"/>
      <c r="B163" s="251"/>
      <c r="C163" s="251"/>
      <c r="D163" s="251"/>
      <c r="E163" s="251"/>
      <c r="F163" s="251"/>
      <c r="G163" s="251"/>
      <c r="H163" s="251"/>
      <c r="I163" s="251"/>
    </row>
    <row r="164" spans="1:10" hidden="1" x14ac:dyDescent="0.25">
      <c r="A164" s="251"/>
      <c r="B164" s="251"/>
      <c r="C164" s="251"/>
      <c r="D164" s="251"/>
      <c r="E164" s="251"/>
      <c r="F164" s="251"/>
      <c r="G164" s="251"/>
      <c r="H164" s="251"/>
      <c r="I164" s="251"/>
    </row>
    <row r="165" spans="1:10" x14ac:dyDescent="0.25">
      <c r="A165" s="251"/>
      <c r="B165" s="251"/>
      <c r="C165" s="251"/>
      <c r="D165" s="251"/>
      <c r="E165" s="251"/>
      <c r="F165" s="251"/>
      <c r="G165" s="251"/>
      <c r="H165" s="251"/>
      <c r="I165" s="251"/>
    </row>
    <row r="166" spans="1:10" x14ac:dyDescent="0.25">
      <c r="A166" s="251"/>
      <c r="B166" s="251"/>
      <c r="C166" s="251"/>
      <c r="D166" s="251"/>
      <c r="E166" s="251"/>
      <c r="F166" s="251"/>
      <c r="G166" s="251"/>
      <c r="H166" s="251"/>
      <c r="I166" s="251"/>
    </row>
    <row r="167" spans="1:10" ht="15.75" x14ac:dyDescent="0.25">
      <c r="A167" s="251"/>
      <c r="B167" s="540" t="s">
        <v>431</v>
      </c>
      <c r="C167" s="540"/>
      <c r="D167" s="540"/>
      <c r="E167" s="540"/>
      <c r="F167" s="540"/>
      <c r="G167" s="540"/>
      <c r="H167" s="540"/>
      <c r="I167" s="540"/>
      <c r="J167" s="361"/>
    </row>
    <row r="168" spans="1:10" ht="8.1" customHeight="1" x14ac:dyDescent="0.25">
      <c r="A168" s="251"/>
      <c r="B168" s="251"/>
      <c r="C168" s="251"/>
      <c r="D168" s="251"/>
      <c r="E168" s="251"/>
      <c r="F168" s="251"/>
      <c r="G168" s="251"/>
      <c r="H168" s="251"/>
      <c r="I168" s="251"/>
    </row>
    <row r="169" spans="1:10" x14ac:dyDescent="0.25">
      <c r="A169" s="251"/>
      <c r="B169" s="541" t="s">
        <v>432</v>
      </c>
      <c r="C169" s="541"/>
      <c r="D169" s="541"/>
      <c r="E169" s="541"/>
      <c r="F169" s="541"/>
      <c r="G169" s="541"/>
      <c r="H169" s="541"/>
      <c r="I169" s="541"/>
      <c r="J169" s="326"/>
    </row>
    <row r="170" spans="1:10" ht="8.1" customHeight="1" x14ac:dyDescent="0.25">
      <c r="A170" s="251"/>
      <c r="B170" s="251"/>
      <c r="C170" s="251"/>
      <c r="D170" s="251"/>
      <c r="E170" s="251"/>
      <c r="F170" s="251"/>
      <c r="G170" s="251"/>
      <c r="H170" s="251"/>
      <c r="I170" s="251"/>
    </row>
    <row r="171" spans="1:10" ht="15.75" x14ac:dyDescent="0.25">
      <c r="A171" s="251"/>
      <c r="B171" s="540" t="s">
        <v>433</v>
      </c>
      <c r="C171" s="540"/>
      <c r="D171" s="540"/>
      <c r="E171" s="540"/>
      <c r="F171" s="540"/>
      <c r="G171" s="540"/>
      <c r="H171" s="540"/>
      <c r="I171" s="540"/>
      <c r="J171" s="361"/>
    </row>
    <row r="172" spans="1:10" ht="8.1" customHeight="1" x14ac:dyDescent="0.25">
      <c r="A172" s="251"/>
      <c r="B172" s="251"/>
      <c r="C172" s="251"/>
      <c r="D172" s="251"/>
      <c r="E172" s="251"/>
      <c r="F172" s="251"/>
      <c r="G172" s="251"/>
      <c r="H172" s="251"/>
      <c r="I172" s="251"/>
    </row>
    <row r="173" spans="1:10" ht="33.75" customHeight="1" x14ac:dyDescent="0.25">
      <c r="A173" s="251"/>
      <c r="B173" s="537" t="s">
        <v>434</v>
      </c>
      <c r="C173" s="537"/>
      <c r="D173" s="537"/>
      <c r="E173" s="537"/>
      <c r="F173" s="537"/>
      <c r="G173" s="537"/>
      <c r="H173" s="537"/>
      <c r="I173" s="537"/>
      <c r="J173" s="107"/>
    </row>
    <row r="174" spans="1:10" ht="8.1" customHeight="1" x14ac:dyDescent="0.25">
      <c r="A174" s="251"/>
      <c r="B174" s="251"/>
      <c r="C174" s="251"/>
      <c r="D174" s="251"/>
      <c r="E174" s="251"/>
      <c r="F174" s="251"/>
      <c r="G174" s="251"/>
      <c r="H174" s="251"/>
      <c r="I174" s="251"/>
    </row>
    <row r="175" spans="1:10" ht="15.75" x14ac:dyDescent="0.25">
      <c r="A175" s="251"/>
      <c r="B175" s="540" t="s">
        <v>435</v>
      </c>
      <c r="C175" s="540"/>
      <c r="D175" s="540"/>
      <c r="E175" s="540"/>
      <c r="F175" s="540"/>
      <c r="G175" s="540"/>
      <c r="H175" s="540"/>
      <c r="I175" s="540"/>
      <c r="J175" s="361"/>
    </row>
    <row r="176" spans="1:10" ht="8.1" customHeight="1" x14ac:dyDescent="0.25">
      <c r="A176" s="251"/>
      <c r="B176" s="251"/>
      <c r="C176" s="251"/>
      <c r="D176" s="251"/>
      <c r="E176" s="251"/>
      <c r="F176" s="251"/>
      <c r="G176" s="251"/>
      <c r="H176" s="251"/>
      <c r="I176" s="251"/>
    </row>
    <row r="177" spans="1:10" ht="31.5" customHeight="1" x14ac:dyDescent="0.25">
      <c r="A177" s="251"/>
      <c r="B177" s="537" t="s">
        <v>436</v>
      </c>
      <c r="C177" s="537"/>
      <c r="D177" s="537"/>
      <c r="E177" s="537"/>
      <c r="F177" s="537"/>
      <c r="G177" s="537"/>
      <c r="H177" s="537"/>
      <c r="I177" s="537"/>
      <c r="J177" s="107"/>
    </row>
    <row r="178" spans="1:10" ht="8.1" customHeight="1" x14ac:dyDescent="0.25">
      <c r="A178" s="251"/>
      <c r="B178" s="251"/>
      <c r="C178" s="251"/>
      <c r="D178" s="251"/>
      <c r="E178" s="251"/>
      <c r="F178" s="251"/>
      <c r="G178" s="251"/>
      <c r="H178" s="251"/>
      <c r="I178" s="251"/>
    </row>
    <row r="179" spans="1:10" x14ac:dyDescent="0.25">
      <c r="A179" s="251"/>
      <c r="B179" s="541" t="s">
        <v>437</v>
      </c>
      <c r="C179" s="541"/>
      <c r="D179" s="541"/>
      <c r="E179" s="541"/>
      <c r="F179" s="541"/>
      <c r="G179" s="541"/>
      <c r="H179" s="541"/>
      <c r="I179" s="541"/>
      <c r="J179" s="326"/>
    </row>
    <row r="180" spans="1:10" ht="8.1" customHeight="1" x14ac:dyDescent="0.25">
      <c r="A180" s="251"/>
      <c r="B180" s="251"/>
      <c r="C180" s="251"/>
      <c r="D180" s="251"/>
      <c r="E180" s="251"/>
      <c r="F180" s="251"/>
      <c r="G180" s="251"/>
      <c r="H180" s="251"/>
      <c r="I180" s="251"/>
    </row>
    <row r="181" spans="1:10" ht="15.75" x14ac:dyDescent="0.25">
      <c r="A181" s="251"/>
      <c r="B181" s="540" t="s">
        <v>438</v>
      </c>
      <c r="C181" s="540"/>
      <c r="D181" s="540"/>
      <c r="E181" s="540"/>
      <c r="F181" s="540"/>
      <c r="G181" s="540"/>
      <c r="H181" s="540"/>
      <c r="I181" s="540"/>
      <c r="J181" s="361"/>
    </row>
    <row r="182" spans="1:10" x14ac:dyDescent="0.25">
      <c r="A182" s="251"/>
      <c r="B182" s="541" t="s">
        <v>439</v>
      </c>
      <c r="C182" s="541"/>
      <c r="D182" s="541"/>
      <c r="E182" s="541"/>
      <c r="F182" s="541"/>
      <c r="G182" s="541"/>
      <c r="H182" s="541"/>
      <c r="I182" s="541"/>
      <c r="J182" s="326"/>
    </row>
    <row r="183" spans="1:10" ht="8.1" customHeight="1" x14ac:dyDescent="0.25">
      <c r="A183" s="251"/>
      <c r="B183" s="251"/>
      <c r="C183" s="251"/>
      <c r="D183" s="251"/>
      <c r="E183" s="251"/>
      <c r="F183" s="251"/>
      <c r="G183" s="251"/>
      <c r="H183" s="251"/>
      <c r="I183" s="251"/>
    </row>
    <row r="184" spans="1:10" ht="38.25" customHeight="1" x14ac:dyDescent="0.25">
      <c r="A184" s="251"/>
      <c r="B184" s="542" t="s">
        <v>440</v>
      </c>
      <c r="C184" s="542"/>
      <c r="D184" s="542"/>
      <c r="E184" s="542"/>
      <c r="F184" s="542"/>
      <c r="G184" s="542"/>
      <c r="H184" s="542"/>
      <c r="I184" s="542"/>
      <c r="J184" s="350"/>
    </row>
    <row r="185" spans="1:10" ht="8.1" customHeight="1" x14ac:dyDescent="0.25">
      <c r="A185" s="251"/>
      <c r="B185" s="251"/>
      <c r="C185" s="251"/>
      <c r="D185" s="251"/>
      <c r="E185" s="251"/>
      <c r="F185" s="251"/>
      <c r="G185" s="251"/>
      <c r="H185" s="251"/>
      <c r="I185" s="251"/>
    </row>
    <row r="186" spans="1:10" ht="37.5" customHeight="1" x14ac:dyDescent="0.25">
      <c r="A186" s="251"/>
      <c r="B186" s="537" t="s">
        <v>441</v>
      </c>
      <c r="C186" s="537"/>
      <c r="D186" s="537"/>
      <c r="E186" s="537"/>
      <c r="F186" s="537"/>
      <c r="G186" s="537"/>
      <c r="H186" s="537"/>
      <c r="I186" s="537"/>
      <c r="J186" s="107"/>
    </row>
    <row r="187" spans="1:10" ht="8.1" customHeight="1" x14ac:dyDescent="0.25">
      <c r="A187" s="251"/>
      <c r="B187" s="251"/>
      <c r="C187" s="251"/>
      <c r="D187" s="251"/>
      <c r="E187" s="251"/>
      <c r="F187" s="251"/>
      <c r="G187" s="251"/>
      <c r="H187" s="251"/>
      <c r="I187" s="251"/>
    </row>
    <row r="188" spans="1:10" ht="48.75" customHeight="1" x14ac:dyDescent="0.25">
      <c r="A188" s="251"/>
      <c r="B188" s="537" t="s">
        <v>442</v>
      </c>
      <c r="C188" s="537"/>
      <c r="D188" s="537"/>
      <c r="E188" s="537"/>
      <c r="F188" s="537"/>
      <c r="G188" s="537"/>
      <c r="H188" s="537"/>
      <c r="I188" s="537"/>
      <c r="J188" s="107"/>
    </row>
    <row r="189" spans="1:10" ht="8.1" customHeight="1" x14ac:dyDescent="0.25">
      <c r="A189" s="251"/>
      <c r="B189" s="251"/>
      <c r="C189" s="251"/>
      <c r="D189" s="251"/>
      <c r="E189" s="251"/>
      <c r="F189" s="251"/>
      <c r="G189" s="251"/>
      <c r="H189" s="251"/>
      <c r="I189" s="251"/>
    </row>
    <row r="190" spans="1:10" ht="15.75" x14ac:dyDescent="0.25">
      <c r="A190" s="251"/>
      <c r="B190" s="540" t="s">
        <v>443</v>
      </c>
      <c r="C190" s="540"/>
      <c r="D190" s="540"/>
      <c r="E190" s="540"/>
      <c r="F190" s="540"/>
      <c r="G190" s="540"/>
      <c r="H190" s="540"/>
      <c r="I190" s="540"/>
      <c r="J190" s="361"/>
    </row>
    <row r="191" spans="1:10" ht="54" customHeight="1" x14ac:dyDescent="0.25">
      <c r="A191" s="251"/>
      <c r="B191" s="537" t="s">
        <v>444</v>
      </c>
      <c r="C191" s="537"/>
      <c r="D191" s="537"/>
      <c r="E191" s="537"/>
      <c r="F191" s="537"/>
      <c r="G191" s="537"/>
      <c r="H191" s="537"/>
      <c r="I191" s="537"/>
      <c r="J191" s="107"/>
    </row>
    <row r="192" spans="1:10" ht="8.1" customHeight="1" x14ac:dyDescent="0.25">
      <c r="A192" s="251"/>
      <c r="B192" s="251"/>
      <c r="C192" s="251"/>
      <c r="D192" s="251"/>
      <c r="E192" s="251"/>
      <c r="F192" s="251"/>
      <c r="G192" s="251"/>
      <c r="H192" s="251"/>
      <c r="I192" s="251"/>
    </row>
    <row r="193" spans="1:11" ht="15.75" x14ac:dyDescent="0.25">
      <c r="A193" s="251"/>
      <c r="B193" s="540" t="s">
        <v>445</v>
      </c>
      <c r="C193" s="540"/>
      <c r="D193" s="540"/>
      <c r="E193" s="540"/>
      <c r="F193" s="540"/>
      <c r="G193" s="540"/>
      <c r="H193" s="540"/>
      <c r="I193" s="540"/>
      <c r="J193" s="361"/>
    </row>
    <row r="194" spans="1:11" ht="36.75" customHeight="1" x14ac:dyDescent="0.25">
      <c r="A194" s="251"/>
      <c r="B194" s="537" t="s">
        <v>446</v>
      </c>
      <c r="C194" s="537"/>
      <c r="D194" s="537"/>
      <c r="E194" s="537"/>
      <c r="F194" s="537"/>
      <c r="G194" s="537"/>
      <c r="H194" s="537"/>
      <c r="I194" s="537"/>
      <c r="J194" s="107"/>
    </row>
    <row r="195" spans="1:11" ht="8.1" customHeight="1" x14ac:dyDescent="0.25">
      <c r="A195" s="251"/>
      <c r="B195" s="251"/>
      <c r="C195" s="251"/>
      <c r="D195" s="251"/>
      <c r="E195" s="251"/>
      <c r="F195" s="251"/>
      <c r="G195" s="251"/>
      <c r="H195" s="251"/>
      <c r="I195" s="251"/>
    </row>
    <row r="196" spans="1:11" ht="65.25" customHeight="1" x14ac:dyDescent="0.25">
      <c r="A196" s="251"/>
      <c r="B196" s="542" t="s">
        <v>447</v>
      </c>
      <c r="C196" s="542"/>
      <c r="D196" s="542"/>
      <c r="E196" s="542"/>
      <c r="F196" s="542"/>
      <c r="G196" s="542"/>
      <c r="H196" s="542"/>
      <c r="I196" s="542"/>
      <c r="J196" s="350"/>
    </row>
    <row r="197" spans="1:11" ht="8.1" customHeight="1" x14ac:dyDescent="0.25">
      <c r="A197" s="251"/>
      <c r="B197" s="251"/>
      <c r="C197" s="251"/>
      <c r="D197" s="251"/>
      <c r="E197" s="251"/>
      <c r="F197" s="251"/>
      <c r="G197" s="251"/>
      <c r="H197" s="251"/>
      <c r="I197" s="251"/>
    </row>
    <row r="198" spans="1:11" ht="45.75" customHeight="1" x14ac:dyDescent="0.25">
      <c r="A198" s="251"/>
      <c r="B198" s="542" t="s">
        <v>448</v>
      </c>
      <c r="C198" s="542"/>
      <c r="D198" s="542"/>
      <c r="E198" s="542"/>
      <c r="F198" s="542"/>
      <c r="G198" s="542"/>
      <c r="H198" s="542"/>
      <c r="I198" s="542"/>
      <c r="J198" s="350"/>
    </row>
    <row r="199" spans="1:11" ht="8.1" customHeight="1" x14ac:dyDescent="0.25">
      <c r="A199" s="251"/>
      <c r="B199" s="251"/>
      <c r="C199" s="251"/>
      <c r="D199" s="251"/>
      <c r="E199" s="251"/>
      <c r="F199" s="251"/>
      <c r="G199" s="251"/>
      <c r="H199" s="251"/>
      <c r="I199" s="251"/>
    </row>
    <row r="200" spans="1:11" ht="12.75" customHeight="1" x14ac:dyDescent="0.25">
      <c r="A200" s="251"/>
      <c r="B200" s="251"/>
      <c r="C200" s="251"/>
      <c r="D200" s="251"/>
      <c r="E200" s="251"/>
      <c r="F200" s="251"/>
      <c r="G200" s="251"/>
      <c r="H200" s="251"/>
      <c r="I200" s="251"/>
    </row>
    <row r="201" spans="1:11" x14ac:dyDescent="0.25">
      <c r="A201" s="251"/>
      <c r="B201" s="251"/>
      <c r="C201" s="251"/>
      <c r="D201" s="251"/>
      <c r="E201" s="251"/>
      <c r="F201" s="251"/>
      <c r="G201" s="251"/>
      <c r="H201" s="251"/>
      <c r="I201" s="251"/>
    </row>
    <row r="202" spans="1:11" x14ac:dyDescent="0.25">
      <c r="A202" s="251"/>
      <c r="B202" s="251"/>
      <c r="C202" s="251"/>
      <c r="D202" s="251"/>
      <c r="E202" s="251"/>
      <c r="F202" s="251"/>
      <c r="G202" s="251"/>
      <c r="H202" s="251"/>
      <c r="I202" s="251"/>
    </row>
    <row r="203" spans="1:11" x14ac:dyDescent="0.25">
      <c r="A203" s="251"/>
      <c r="B203" s="251"/>
      <c r="C203" s="251"/>
      <c r="D203" s="251"/>
      <c r="E203" s="251"/>
      <c r="F203" s="251"/>
      <c r="G203" s="251"/>
      <c r="H203" s="251"/>
      <c r="I203" s="251"/>
    </row>
    <row r="204" spans="1:11" x14ac:dyDescent="0.25">
      <c r="A204" s="251"/>
      <c r="B204" s="251"/>
      <c r="C204" s="251"/>
      <c r="D204" s="251"/>
      <c r="E204" s="251"/>
      <c r="F204" s="251"/>
      <c r="G204" s="251"/>
      <c r="H204" s="251"/>
      <c r="I204" s="251"/>
    </row>
    <row r="205" spans="1:11" ht="15.75" x14ac:dyDescent="0.25">
      <c r="A205" s="251"/>
      <c r="B205" s="540" t="s">
        <v>449</v>
      </c>
      <c r="C205" s="540"/>
      <c r="D205" s="540"/>
      <c r="E205" s="540"/>
      <c r="F205" s="540"/>
      <c r="G205" s="540"/>
      <c r="H205" s="540"/>
      <c r="I205" s="540"/>
      <c r="J205" s="361"/>
    </row>
    <row r="206" spans="1:11" ht="8.1" customHeight="1" x14ac:dyDescent="0.25">
      <c r="A206" s="251"/>
      <c r="B206" s="362"/>
      <c r="C206" s="362"/>
      <c r="D206" s="362"/>
      <c r="E206" s="362"/>
      <c r="F206" s="362"/>
      <c r="G206" s="362"/>
      <c r="H206" s="362"/>
      <c r="I206" s="362"/>
      <c r="J206" s="319"/>
    </row>
    <row r="207" spans="1:11" x14ac:dyDescent="0.25">
      <c r="A207" s="251"/>
      <c r="B207" s="544" t="s">
        <v>450</v>
      </c>
      <c r="C207" s="544"/>
      <c r="D207" s="544"/>
      <c r="E207" s="544"/>
      <c r="F207" s="361"/>
      <c r="G207" s="544" t="s">
        <v>451</v>
      </c>
      <c r="H207" s="544"/>
      <c r="I207" s="544"/>
      <c r="J207" s="326"/>
    </row>
    <row r="208" spans="1:11" x14ac:dyDescent="0.25">
      <c r="A208" s="251"/>
      <c r="B208" s="545" t="s">
        <v>452</v>
      </c>
      <c r="C208" s="545"/>
      <c r="D208" s="545"/>
      <c r="E208" s="545"/>
      <c r="F208" s="361"/>
      <c r="G208" s="546" t="s">
        <v>453</v>
      </c>
      <c r="H208" s="546"/>
      <c r="I208" s="546"/>
      <c r="J208" s="326"/>
      <c r="K208" s="326"/>
    </row>
    <row r="209" spans="1:10" ht="8.1" customHeight="1" x14ac:dyDescent="0.25">
      <c r="A209" s="251"/>
      <c r="B209" s="251"/>
      <c r="C209" s="251"/>
      <c r="D209" s="251"/>
      <c r="E209" s="251"/>
      <c r="F209" s="251"/>
      <c r="G209" s="251"/>
      <c r="H209" s="251"/>
      <c r="I209" s="251"/>
    </row>
    <row r="210" spans="1:10" ht="34.5" customHeight="1" x14ac:dyDescent="0.25">
      <c r="A210" s="251"/>
      <c r="B210" s="537" t="s">
        <v>454</v>
      </c>
      <c r="C210" s="537"/>
      <c r="D210" s="537"/>
      <c r="E210" s="537"/>
      <c r="F210" s="537"/>
      <c r="G210" s="537"/>
      <c r="H210" s="537"/>
      <c r="I210" s="537"/>
      <c r="J210" s="107"/>
    </row>
    <row r="211" spans="1:10" ht="8.1" customHeight="1" x14ac:dyDescent="0.25">
      <c r="A211" s="251"/>
      <c r="B211" s="251"/>
      <c r="C211" s="251"/>
      <c r="D211" s="251"/>
      <c r="E211" s="251"/>
      <c r="F211" s="251"/>
      <c r="G211" s="251"/>
      <c r="H211" s="251"/>
      <c r="I211" s="251"/>
    </row>
    <row r="212" spans="1:10" ht="15.75" x14ac:dyDescent="0.25">
      <c r="A212" s="251"/>
      <c r="B212" s="543" t="s">
        <v>455</v>
      </c>
      <c r="C212" s="543"/>
      <c r="D212" s="543"/>
      <c r="E212" s="543"/>
      <c r="F212" s="543"/>
      <c r="G212" s="543"/>
      <c r="H212" s="543"/>
      <c r="I212" s="543"/>
      <c r="J212" s="361"/>
    </row>
    <row r="213" spans="1:10" ht="48" customHeight="1" x14ac:dyDescent="0.25">
      <c r="A213" s="251"/>
      <c r="B213" s="537" t="s">
        <v>456</v>
      </c>
      <c r="C213" s="537"/>
      <c r="D213" s="537"/>
      <c r="E213" s="537"/>
      <c r="F213" s="537"/>
      <c r="G213" s="537"/>
      <c r="H213" s="537"/>
      <c r="I213" s="537"/>
      <c r="J213" s="107"/>
    </row>
    <row r="214" spans="1:10" ht="8.1" customHeight="1" x14ac:dyDescent="0.25">
      <c r="A214" s="251"/>
      <c r="B214" s="362"/>
      <c r="C214" s="362"/>
      <c r="D214" s="362"/>
      <c r="E214" s="362"/>
      <c r="F214" s="362"/>
      <c r="G214" s="362"/>
      <c r="H214" s="362"/>
      <c r="I214" s="362"/>
    </row>
    <row r="215" spans="1:10" ht="15.75" x14ac:dyDescent="0.25">
      <c r="A215" s="251"/>
      <c r="B215" s="543" t="s">
        <v>457</v>
      </c>
      <c r="C215" s="543"/>
      <c r="D215" s="543"/>
      <c r="E215" s="543"/>
      <c r="F215" s="543"/>
      <c r="G215" s="543"/>
      <c r="H215" s="543"/>
      <c r="I215" s="543"/>
      <c r="J215" s="361"/>
    </row>
    <row r="216" spans="1:10" ht="35.25" customHeight="1" x14ac:dyDescent="0.25">
      <c r="A216" s="251"/>
      <c r="B216" s="537" t="s">
        <v>458</v>
      </c>
      <c r="C216" s="537"/>
      <c r="D216" s="537"/>
      <c r="E216" s="537"/>
      <c r="F216" s="537"/>
      <c r="G216" s="537"/>
      <c r="H216" s="537"/>
      <c r="I216" s="537"/>
      <c r="J216" s="107"/>
    </row>
    <row r="217" spans="1:10" ht="8.1" customHeight="1" x14ac:dyDescent="0.25">
      <c r="A217" s="251"/>
      <c r="B217" s="251"/>
      <c r="C217" s="251"/>
      <c r="D217" s="251"/>
      <c r="E217" s="251"/>
      <c r="F217" s="251"/>
      <c r="G217" s="251"/>
      <c r="H217" s="251"/>
      <c r="I217" s="251"/>
    </row>
    <row r="218" spans="1:10" ht="15.75" x14ac:dyDescent="0.25">
      <c r="A218" s="251"/>
      <c r="B218" s="540" t="s">
        <v>459</v>
      </c>
      <c r="C218" s="540"/>
      <c r="D218" s="540"/>
      <c r="E218" s="540"/>
      <c r="F218" s="540"/>
      <c r="G218" s="540"/>
      <c r="H218" s="540"/>
      <c r="I218" s="540"/>
      <c r="J218" s="361"/>
    </row>
    <row r="219" spans="1:10" ht="33" customHeight="1" x14ac:dyDescent="0.25">
      <c r="A219" s="251"/>
      <c r="B219" s="537" t="s">
        <v>460</v>
      </c>
      <c r="C219" s="537"/>
      <c r="D219" s="537"/>
      <c r="E219" s="537"/>
      <c r="F219" s="537"/>
      <c r="G219" s="537"/>
      <c r="H219" s="537"/>
      <c r="I219" s="537"/>
      <c r="J219" s="107"/>
    </row>
    <row r="220" spans="1:10" ht="8.1" customHeight="1" x14ac:dyDescent="0.25">
      <c r="A220" s="251"/>
      <c r="B220" s="537"/>
      <c r="C220" s="537"/>
      <c r="D220" s="537"/>
      <c r="E220" s="537"/>
      <c r="F220" s="537"/>
      <c r="G220" s="537"/>
      <c r="H220" s="537"/>
      <c r="I220" s="537"/>
    </row>
    <row r="221" spans="1:10" ht="15.75" x14ac:dyDescent="0.25">
      <c r="A221" s="251"/>
      <c r="B221" s="540" t="s">
        <v>461</v>
      </c>
      <c r="C221" s="540"/>
      <c r="D221" s="540"/>
      <c r="E221" s="540"/>
      <c r="F221" s="540"/>
      <c r="G221" s="540"/>
      <c r="H221" s="540"/>
      <c r="I221" s="540"/>
      <c r="J221" s="361"/>
    </row>
    <row r="222" spans="1:10" ht="8.1" customHeight="1" x14ac:dyDescent="0.25">
      <c r="A222" s="251"/>
      <c r="B222" s="362"/>
      <c r="C222" s="362"/>
      <c r="D222" s="362"/>
      <c r="E222" s="362"/>
      <c r="F222" s="362"/>
      <c r="G222" s="362"/>
      <c r="H222" s="362"/>
      <c r="I222" s="362"/>
    </row>
    <row r="223" spans="1:10" ht="17.25" customHeight="1" x14ac:dyDescent="0.25">
      <c r="A223" s="251"/>
      <c r="B223" s="538" t="s">
        <v>462</v>
      </c>
      <c r="C223" s="538"/>
      <c r="D223" s="538"/>
      <c r="E223" s="538"/>
      <c r="F223" s="538"/>
      <c r="G223" s="538"/>
      <c r="H223" s="538"/>
      <c r="I223" s="538"/>
      <c r="J223" s="321"/>
    </row>
    <row r="224" spans="1:10" ht="8.1" customHeight="1" x14ac:dyDescent="0.25">
      <c r="A224" s="251"/>
      <c r="B224" s="362"/>
      <c r="C224" s="362"/>
      <c r="D224" s="362"/>
      <c r="E224" s="362"/>
      <c r="F224" s="362"/>
      <c r="G224" s="362"/>
      <c r="H224" s="362"/>
      <c r="I224" s="362"/>
    </row>
    <row r="225" spans="1:10" ht="32.25" customHeight="1" x14ac:dyDescent="0.25">
      <c r="A225" s="251"/>
      <c r="B225" s="537" t="s">
        <v>463</v>
      </c>
      <c r="C225" s="537"/>
      <c r="D225" s="537"/>
      <c r="E225" s="537"/>
      <c r="F225" s="537"/>
      <c r="G225" s="537"/>
      <c r="H225" s="537"/>
      <c r="I225" s="537"/>
      <c r="J225" s="107"/>
    </row>
    <row r="226" spans="1:10" x14ac:dyDescent="0.25">
      <c r="A226" s="251"/>
      <c r="B226" s="251"/>
      <c r="C226" s="251"/>
      <c r="D226" s="251"/>
      <c r="E226" s="251"/>
      <c r="F226" s="251"/>
      <c r="G226" s="251"/>
      <c r="H226" s="251"/>
      <c r="I226" s="251"/>
    </row>
    <row r="227" spans="1:10" x14ac:dyDescent="0.25">
      <c r="A227" s="251"/>
      <c r="B227" s="251"/>
      <c r="C227" s="251"/>
      <c r="D227" s="251"/>
      <c r="E227" s="251"/>
      <c r="F227" s="251"/>
      <c r="G227" s="251"/>
      <c r="H227" s="251"/>
      <c r="I227" s="251"/>
    </row>
    <row r="228" spans="1:10" x14ac:dyDescent="0.25">
      <c r="A228" s="251"/>
      <c r="B228" s="251"/>
      <c r="C228" s="251"/>
      <c r="D228" s="251"/>
      <c r="E228" s="251"/>
      <c r="F228" s="251"/>
      <c r="G228" s="251"/>
      <c r="H228" s="251"/>
      <c r="I228" s="251"/>
    </row>
    <row r="229" spans="1:10" x14ac:dyDescent="0.25">
      <c r="A229" s="251"/>
      <c r="B229" s="251"/>
      <c r="C229" s="251"/>
      <c r="D229" s="251"/>
      <c r="E229" s="251"/>
      <c r="F229" s="251"/>
      <c r="G229" s="251"/>
      <c r="H229" s="251"/>
      <c r="I229" s="251"/>
    </row>
    <row r="230" spans="1:10" x14ac:dyDescent="0.25">
      <c r="A230" s="251"/>
      <c r="B230" s="251"/>
      <c r="C230" s="251"/>
      <c r="D230" s="251"/>
      <c r="E230" s="251"/>
      <c r="F230" s="251"/>
      <c r="G230" s="251"/>
      <c r="H230" s="251"/>
      <c r="I230" s="251"/>
    </row>
    <row r="231" spans="1:10" x14ac:dyDescent="0.25">
      <c r="A231" s="251"/>
      <c r="B231" s="251"/>
      <c r="C231" s="251"/>
      <c r="D231" s="251"/>
      <c r="E231" s="251"/>
      <c r="F231" s="251"/>
      <c r="G231" s="251"/>
      <c r="H231" s="251"/>
      <c r="I231" s="251"/>
    </row>
    <row r="232" spans="1:10" x14ac:dyDescent="0.25">
      <c r="A232" s="251"/>
      <c r="B232" s="251"/>
      <c r="C232" s="251"/>
      <c r="D232" s="251"/>
      <c r="E232" s="251"/>
      <c r="F232" s="251"/>
      <c r="G232" s="251"/>
      <c r="H232" s="251"/>
      <c r="I232" s="251"/>
    </row>
    <row r="233" spans="1:10" x14ac:dyDescent="0.25">
      <c r="A233" s="251"/>
      <c r="B233" s="251"/>
      <c r="C233" s="251"/>
      <c r="D233" s="251"/>
      <c r="E233" s="251"/>
      <c r="F233" s="251"/>
      <c r="G233" s="251"/>
      <c r="H233" s="251"/>
      <c r="I233" s="251"/>
    </row>
    <row r="234" spans="1:10" x14ac:dyDescent="0.25">
      <c r="A234" s="251"/>
      <c r="B234" s="251"/>
      <c r="C234" s="251"/>
      <c r="D234" s="251"/>
      <c r="E234" s="251"/>
      <c r="F234" s="251"/>
      <c r="G234" s="251"/>
      <c r="H234" s="251"/>
      <c r="I234" s="251"/>
    </row>
    <row r="235" spans="1:10" x14ac:dyDescent="0.25">
      <c r="A235" s="251"/>
      <c r="B235" s="251"/>
      <c r="C235" s="251"/>
      <c r="D235" s="251"/>
      <c r="E235" s="251"/>
      <c r="F235" s="251"/>
      <c r="G235" s="251"/>
      <c r="H235" s="251"/>
      <c r="I235" s="251"/>
    </row>
    <row r="236" spans="1:10" x14ac:dyDescent="0.25">
      <c r="A236" s="251"/>
      <c r="B236" s="251"/>
      <c r="C236" s="251"/>
      <c r="D236" s="251"/>
      <c r="E236" s="251"/>
      <c r="F236" s="251"/>
      <c r="G236" s="251"/>
      <c r="H236" s="251"/>
      <c r="I236" s="251"/>
    </row>
    <row r="237" spans="1:10" x14ac:dyDescent="0.25">
      <c r="A237" s="251"/>
      <c r="B237" s="251"/>
      <c r="C237" s="251"/>
      <c r="D237" s="251"/>
      <c r="E237" s="251"/>
      <c r="F237" s="251"/>
      <c r="G237" s="251"/>
      <c r="H237" s="251"/>
      <c r="I237" s="251"/>
    </row>
    <row r="238" spans="1:10" x14ac:dyDescent="0.25">
      <c r="A238" s="251"/>
      <c r="B238" s="251"/>
      <c r="C238" s="251"/>
      <c r="D238" s="251"/>
      <c r="E238" s="251"/>
      <c r="F238" s="251"/>
      <c r="G238" s="251"/>
      <c r="H238" s="251"/>
      <c r="I238" s="251"/>
    </row>
    <row r="239" spans="1:10" x14ac:dyDescent="0.25">
      <c r="A239" s="251"/>
      <c r="B239" s="251"/>
      <c r="C239" s="251"/>
      <c r="D239" s="251"/>
      <c r="E239" s="251"/>
      <c r="F239" s="251"/>
      <c r="G239" s="251"/>
      <c r="H239" s="251"/>
      <c r="I239" s="251"/>
    </row>
    <row r="240" spans="1:10" x14ac:dyDescent="0.25">
      <c r="A240" s="251"/>
      <c r="B240" s="251"/>
      <c r="C240" s="251"/>
      <c r="D240" s="251"/>
      <c r="E240" s="251"/>
      <c r="F240" s="251"/>
      <c r="G240" s="251"/>
      <c r="H240" s="251"/>
      <c r="I240" s="251"/>
    </row>
    <row r="241" spans="1:12" x14ac:dyDescent="0.25">
      <c r="A241" s="251"/>
      <c r="B241" s="251"/>
      <c r="C241" s="251"/>
      <c r="D241" s="251"/>
      <c r="E241" s="251"/>
      <c r="F241" s="251"/>
      <c r="G241" s="251"/>
      <c r="H241" s="251"/>
      <c r="I241" s="251"/>
    </row>
    <row r="242" spans="1:12" x14ac:dyDescent="0.25">
      <c r="A242" s="251"/>
      <c r="B242" s="251"/>
      <c r="C242" s="251"/>
      <c r="D242" s="251"/>
      <c r="E242" s="251"/>
      <c r="F242" s="251"/>
      <c r="G242" s="251"/>
      <c r="H242" s="251"/>
      <c r="I242" s="251"/>
    </row>
    <row r="243" spans="1:12" x14ac:dyDescent="0.25">
      <c r="A243" s="251"/>
      <c r="B243" s="251"/>
      <c r="C243" s="251"/>
      <c r="D243" s="251"/>
      <c r="E243" s="251"/>
      <c r="F243" s="251"/>
      <c r="G243" s="251"/>
      <c r="H243" s="251"/>
      <c r="I243" s="251"/>
    </row>
    <row r="244" spans="1:12" x14ac:dyDescent="0.25">
      <c r="A244" s="251"/>
      <c r="B244" s="251"/>
      <c r="C244" s="251"/>
      <c r="D244" s="251"/>
      <c r="E244" s="251"/>
      <c r="F244" s="251"/>
      <c r="G244" s="251"/>
      <c r="H244" s="251"/>
      <c r="I244" s="251"/>
    </row>
    <row r="245" spans="1:12" x14ac:dyDescent="0.25">
      <c r="A245" s="251"/>
      <c r="B245" s="251"/>
      <c r="C245" s="251"/>
      <c r="D245" s="251"/>
      <c r="E245" s="251"/>
      <c r="F245" s="251"/>
      <c r="G245" s="251"/>
      <c r="H245" s="251"/>
      <c r="I245" s="251"/>
    </row>
    <row r="246" spans="1:12" ht="15.75" x14ac:dyDescent="0.25">
      <c r="A246" s="251"/>
      <c r="B246" s="540" t="s">
        <v>464</v>
      </c>
      <c r="C246" s="540"/>
      <c r="D246" s="540"/>
      <c r="E246" s="540"/>
      <c r="F246" s="540"/>
      <c r="G246" s="540"/>
      <c r="H246" s="540"/>
      <c r="I246" s="540"/>
      <c r="J246" s="361"/>
    </row>
    <row r="247" spans="1:12" x14ac:dyDescent="0.25">
      <c r="A247" s="251"/>
      <c r="B247" s="251"/>
      <c r="C247" s="251"/>
      <c r="D247" s="251"/>
      <c r="E247" s="251"/>
      <c r="F247" s="251"/>
      <c r="G247" s="251"/>
      <c r="H247" s="251"/>
      <c r="I247" s="251"/>
    </row>
    <row r="248" spans="1:12" ht="30.75" customHeight="1" x14ac:dyDescent="0.25">
      <c r="A248" s="251"/>
      <c r="B248" s="537" t="s">
        <v>465</v>
      </c>
      <c r="C248" s="537"/>
      <c r="D248" s="537"/>
      <c r="E248" s="537"/>
      <c r="F248" s="537"/>
      <c r="G248" s="537"/>
      <c r="H248" s="537"/>
      <c r="I248" s="537"/>
      <c r="J248" s="326"/>
    </row>
    <row r="249" spans="1:12" x14ac:dyDescent="0.25">
      <c r="A249" s="251"/>
      <c r="B249" s="251"/>
      <c r="C249" s="251"/>
      <c r="D249" s="251"/>
      <c r="E249" s="251"/>
      <c r="F249" s="251"/>
      <c r="G249" s="251"/>
      <c r="H249" s="251"/>
      <c r="I249" s="251"/>
    </row>
    <row r="250" spans="1:12" x14ac:dyDescent="0.25">
      <c r="A250" s="251"/>
      <c r="B250" s="547" t="s">
        <v>18</v>
      </c>
      <c r="C250" s="547"/>
      <c r="D250" s="547"/>
      <c r="E250" s="547"/>
      <c r="F250" s="545"/>
      <c r="G250" s="363">
        <v>2022</v>
      </c>
      <c r="H250" s="545"/>
      <c r="I250" s="363">
        <v>2021</v>
      </c>
    </row>
    <row r="251" spans="1:12" x14ac:dyDescent="0.25">
      <c r="A251" s="251"/>
      <c r="B251" s="548" t="s">
        <v>590</v>
      </c>
      <c r="C251" s="548"/>
      <c r="D251" s="548"/>
      <c r="E251" s="548"/>
      <c r="F251" s="545"/>
      <c r="G251" s="364">
        <v>500000</v>
      </c>
      <c r="H251" s="545"/>
      <c r="I251" s="364">
        <v>700000</v>
      </c>
    </row>
    <row r="252" spans="1:12" x14ac:dyDescent="0.25">
      <c r="A252" s="251"/>
      <c r="B252" s="365" t="s">
        <v>592</v>
      </c>
      <c r="C252" s="365"/>
      <c r="D252" s="365"/>
      <c r="E252" s="365"/>
      <c r="F252" s="545"/>
      <c r="G252" s="364">
        <v>200000</v>
      </c>
      <c r="H252" s="545"/>
      <c r="I252" s="364"/>
    </row>
    <row r="253" spans="1:12" x14ac:dyDescent="0.25">
      <c r="A253" s="251"/>
      <c r="B253" s="365" t="s">
        <v>589</v>
      </c>
      <c r="C253" s="365"/>
      <c r="D253" s="365"/>
      <c r="E253" s="365"/>
      <c r="F253" s="545"/>
      <c r="G253" s="364">
        <v>54905</v>
      </c>
      <c r="H253" s="545"/>
      <c r="I253" s="364"/>
      <c r="L253" s="166"/>
    </row>
    <row r="254" spans="1:12" x14ac:dyDescent="0.25">
      <c r="A254" s="251"/>
      <c r="B254" s="548" t="s">
        <v>198</v>
      </c>
      <c r="C254" s="548"/>
      <c r="D254" s="548"/>
      <c r="E254" s="548"/>
      <c r="F254" s="545"/>
      <c r="G254" s="364">
        <v>997158.75</v>
      </c>
      <c r="H254" s="545"/>
      <c r="I254" s="364">
        <v>2041959</v>
      </c>
    </row>
    <row r="255" spans="1:12" x14ac:dyDescent="0.25">
      <c r="A255" s="251"/>
      <c r="B255" s="548" t="s">
        <v>466</v>
      </c>
      <c r="C255" s="548"/>
      <c r="D255" s="548"/>
      <c r="E255" s="548"/>
      <c r="F255" s="545"/>
      <c r="G255" s="364">
        <v>1922160.87</v>
      </c>
      <c r="H255" s="545"/>
      <c r="I255" s="364">
        <v>6579458</v>
      </c>
    </row>
    <row r="256" spans="1:12" x14ac:dyDescent="0.25">
      <c r="A256" s="251"/>
      <c r="B256" s="548" t="s">
        <v>467</v>
      </c>
      <c r="C256" s="548"/>
      <c r="D256" s="548"/>
      <c r="E256" s="548"/>
      <c r="F256" s="545"/>
      <c r="G256" s="364">
        <v>217542.53</v>
      </c>
      <c r="H256" s="545"/>
      <c r="I256" s="364"/>
    </row>
    <row r="257" spans="1:12" x14ac:dyDescent="0.25">
      <c r="A257" s="251"/>
      <c r="B257" s="548" t="s">
        <v>468</v>
      </c>
      <c r="C257" s="548"/>
      <c r="D257" s="548"/>
      <c r="E257" s="548"/>
      <c r="F257" s="545"/>
      <c r="G257" s="364">
        <v>146762.29999999999</v>
      </c>
      <c r="H257" s="545"/>
      <c r="I257" s="364">
        <v>115767</v>
      </c>
      <c r="L257" s="166"/>
    </row>
    <row r="258" spans="1:12" x14ac:dyDescent="0.25">
      <c r="A258" s="251"/>
      <c r="B258" s="548" t="s">
        <v>588</v>
      </c>
      <c r="C258" s="548"/>
      <c r="D258" s="548"/>
      <c r="E258" s="548"/>
      <c r="F258" s="545"/>
      <c r="G258" s="364">
        <v>245788.72</v>
      </c>
      <c r="H258" s="545"/>
      <c r="I258" s="364">
        <v>10164452</v>
      </c>
    </row>
    <row r="259" spans="1:12" x14ac:dyDescent="0.25">
      <c r="A259" s="251"/>
      <c r="B259" s="548" t="s">
        <v>591</v>
      </c>
      <c r="C259" s="548"/>
      <c r="D259" s="548"/>
      <c r="E259" s="548"/>
      <c r="F259" s="545"/>
      <c r="G259" s="366">
        <v>352946.03</v>
      </c>
      <c r="H259" s="545"/>
      <c r="I259" s="366">
        <v>4216254</v>
      </c>
      <c r="K259" s="443">
        <f>G255+G256+G258+G259</f>
        <v>2738438.1500000004</v>
      </c>
    </row>
    <row r="260" spans="1:12" ht="15.75" x14ac:dyDescent="0.25">
      <c r="A260" s="251"/>
      <c r="B260" s="549" t="s">
        <v>469</v>
      </c>
      <c r="C260" s="549"/>
      <c r="D260" s="549"/>
      <c r="E260" s="549"/>
      <c r="F260" s="545"/>
      <c r="G260" s="367">
        <f>+G251+G252+G253+G254+G255+G256+G257+G258+G259</f>
        <v>4637264.2</v>
      </c>
      <c r="H260" s="545"/>
      <c r="I260" s="368">
        <f>+I251+I254+I255+I257+I258+I259</f>
        <v>23817890</v>
      </c>
    </row>
    <row r="261" spans="1:12" x14ac:dyDescent="0.25">
      <c r="A261" s="251"/>
      <c r="B261" s="369"/>
      <c r="C261" s="369"/>
      <c r="D261" s="369"/>
      <c r="E261" s="369"/>
      <c r="F261" s="370"/>
      <c r="G261" s="371"/>
      <c r="H261" s="370"/>
      <c r="I261" s="364"/>
    </row>
    <row r="262" spans="1:12" x14ac:dyDescent="0.25">
      <c r="A262" s="251"/>
      <c r="B262" s="384" t="s">
        <v>593</v>
      </c>
      <c r="C262" s="372"/>
      <c r="D262" s="372"/>
      <c r="E262" s="373">
        <v>2022</v>
      </c>
      <c r="F262" s="372"/>
      <c r="G262" s="372"/>
      <c r="H262" s="372"/>
      <c r="I262" s="372"/>
    </row>
    <row r="263" spans="1:12" x14ac:dyDescent="0.25">
      <c r="A263" s="251"/>
      <c r="B263" s="548" t="s">
        <v>594</v>
      </c>
      <c r="C263" s="548"/>
      <c r="D263" s="548"/>
      <c r="E263" s="374">
        <v>500000</v>
      </c>
      <c r="F263" s="370"/>
      <c r="G263" s="370"/>
      <c r="H263" s="370"/>
      <c r="I263" s="370"/>
    </row>
    <row r="264" spans="1:12" x14ac:dyDescent="0.25">
      <c r="A264" s="251"/>
      <c r="B264" s="548" t="s">
        <v>592</v>
      </c>
      <c r="C264" s="548"/>
      <c r="D264" s="548"/>
      <c r="E264" s="374">
        <v>200000</v>
      </c>
      <c r="F264" s="370"/>
      <c r="G264" s="370"/>
      <c r="H264" s="370"/>
      <c r="I264" s="370"/>
    </row>
    <row r="265" spans="1:12" x14ac:dyDescent="0.25">
      <c r="A265" s="251"/>
      <c r="B265" s="548" t="s">
        <v>589</v>
      </c>
      <c r="C265" s="548"/>
      <c r="D265" s="548"/>
      <c r="E265" s="374">
        <v>50000</v>
      </c>
      <c r="F265" s="370"/>
      <c r="G265" s="370"/>
      <c r="H265" s="370"/>
      <c r="I265" s="370"/>
    </row>
    <row r="266" spans="1:12" x14ac:dyDescent="0.25">
      <c r="A266" s="251"/>
      <c r="B266" s="548" t="s">
        <v>595</v>
      </c>
      <c r="C266" s="548"/>
      <c r="D266" s="548"/>
      <c r="E266" s="375">
        <v>4905</v>
      </c>
      <c r="F266" s="370"/>
      <c r="G266" s="370"/>
      <c r="H266" s="370"/>
      <c r="I266" s="370"/>
    </row>
    <row r="267" spans="1:12" x14ac:dyDescent="0.25">
      <c r="A267" s="251"/>
      <c r="B267" s="547" t="s">
        <v>470</v>
      </c>
      <c r="C267" s="547"/>
      <c r="D267" s="547"/>
      <c r="E267" s="376">
        <f>+E263+E264+E265+E266</f>
        <v>754905</v>
      </c>
      <c r="F267" s="370"/>
      <c r="G267" s="370"/>
      <c r="H267" s="370"/>
      <c r="I267" s="370"/>
    </row>
    <row r="268" spans="1:12" x14ac:dyDescent="0.25">
      <c r="A268" s="251"/>
      <c r="B268" s="370"/>
      <c r="C268" s="370"/>
      <c r="D268" s="370"/>
      <c r="E268" s="377"/>
      <c r="F268" s="370"/>
      <c r="G268" s="370"/>
      <c r="H268" s="370"/>
      <c r="I268" s="370"/>
    </row>
    <row r="269" spans="1:12" ht="15.75" x14ac:dyDescent="0.25">
      <c r="A269" s="251"/>
      <c r="B269" s="540" t="s">
        <v>596</v>
      </c>
      <c r="C269" s="540"/>
      <c r="D269" s="540"/>
      <c r="E269" s="540"/>
      <c r="F269" s="540"/>
      <c r="G269" s="540"/>
      <c r="H269" s="540"/>
      <c r="I269" s="540"/>
    </row>
    <row r="270" spans="1:12" x14ac:dyDescent="0.25">
      <c r="A270" s="251"/>
      <c r="B270" s="544"/>
      <c r="C270" s="544"/>
      <c r="D270" s="544"/>
      <c r="E270" s="544"/>
      <c r="F270" s="544"/>
      <c r="G270" s="544"/>
      <c r="H270" s="544"/>
      <c r="I270" s="544"/>
    </row>
    <row r="271" spans="1:12" x14ac:dyDescent="0.25">
      <c r="A271" s="251"/>
      <c r="B271" s="538" t="s">
        <v>471</v>
      </c>
      <c r="C271" s="538"/>
      <c r="D271" s="538"/>
      <c r="E271" s="538"/>
      <c r="F271" s="538"/>
      <c r="G271" s="538"/>
      <c r="H271" s="538"/>
      <c r="I271" s="538"/>
    </row>
    <row r="272" spans="1:12" ht="8.1" customHeight="1" x14ac:dyDescent="0.25">
      <c r="A272" s="251"/>
      <c r="B272" s="378"/>
      <c r="C272" s="378"/>
      <c r="D272" s="378"/>
      <c r="E272" s="378"/>
      <c r="F272" s="378"/>
      <c r="G272" s="378"/>
      <c r="H272" s="378"/>
      <c r="I272" s="378"/>
    </row>
    <row r="273" spans="1:10" x14ac:dyDescent="0.25">
      <c r="A273" s="251"/>
      <c r="B273" s="548" t="s">
        <v>18</v>
      </c>
      <c r="C273" s="548"/>
      <c r="D273" s="548"/>
      <c r="E273" s="548"/>
      <c r="F273" s="545" t="s">
        <v>472</v>
      </c>
      <c r="G273" s="363">
        <v>2022</v>
      </c>
      <c r="H273" s="545"/>
      <c r="I273" s="363">
        <v>2021</v>
      </c>
    </row>
    <row r="274" spans="1:10" x14ac:dyDescent="0.25">
      <c r="A274" s="251"/>
      <c r="B274" s="548" t="s">
        <v>473</v>
      </c>
      <c r="C274" s="548"/>
      <c r="D274" s="548"/>
      <c r="E274" s="548"/>
      <c r="F274" s="545"/>
      <c r="G274" s="364">
        <v>480384.99</v>
      </c>
      <c r="H274" s="545"/>
      <c r="I274" s="364">
        <v>1150725</v>
      </c>
    </row>
    <row r="275" spans="1:10" x14ac:dyDescent="0.25">
      <c r="A275" s="251"/>
      <c r="B275" s="548" t="s">
        <v>474</v>
      </c>
      <c r="C275" s="548"/>
      <c r="D275" s="548"/>
      <c r="E275" s="548"/>
      <c r="F275" s="545"/>
      <c r="G275" s="364">
        <v>1200800</v>
      </c>
      <c r="H275" s="545"/>
      <c r="I275" s="364">
        <v>625250</v>
      </c>
    </row>
    <row r="276" spans="1:10" x14ac:dyDescent="0.25">
      <c r="A276" s="251"/>
      <c r="B276" s="379" t="s">
        <v>475</v>
      </c>
      <c r="C276" s="380"/>
      <c r="D276" s="380"/>
      <c r="E276" s="379"/>
      <c r="F276" s="545"/>
      <c r="G276" s="364">
        <v>799200</v>
      </c>
      <c r="H276" s="545"/>
      <c r="I276" s="364">
        <v>2150000</v>
      </c>
    </row>
    <row r="277" spans="1:10" x14ac:dyDescent="0.25">
      <c r="A277" s="251"/>
      <c r="B277" s="548" t="s">
        <v>140</v>
      </c>
      <c r="C277" s="548"/>
      <c r="D277" s="548"/>
      <c r="E277" s="548"/>
      <c r="F277" s="545"/>
      <c r="G277" s="366">
        <v>1000000</v>
      </c>
      <c r="H277" s="545"/>
      <c r="I277" s="366">
        <v>1500589</v>
      </c>
    </row>
    <row r="278" spans="1:10" x14ac:dyDescent="0.25">
      <c r="A278" s="251"/>
      <c r="B278" s="547" t="s">
        <v>476</v>
      </c>
      <c r="C278" s="547"/>
      <c r="D278" s="547"/>
      <c r="E278" s="547"/>
      <c r="F278" s="545"/>
      <c r="G278" s="368">
        <f>+G274+G275+G276+G277</f>
        <v>3480384.99</v>
      </c>
      <c r="H278" s="545"/>
      <c r="I278" s="368">
        <f>+I274+I275+I276+I277</f>
        <v>5426564</v>
      </c>
    </row>
    <row r="279" spans="1:10" x14ac:dyDescent="0.25">
      <c r="A279" s="251"/>
      <c r="B279" s="365"/>
      <c r="C279" s="365"/>
      <c r="D279" s="365"/>
      <c r="E279" s="365"/>
      <c r="F279" s="370"/>
      <c r="G279" s="364"/>
      <c r="H279" s="370"/>
      <c r="I279" s="364"/>
    </row>
    <row r="280" spans="1:10" x14ac:dyDescent="0.25">
      <c r="A280" s="251"/>
      <c r="B280" s="365"/>
      <c r="C280" s="365"/>
      <c r="D280" s="365"/>
      <c r="E280" s="365"/>
      <c r="F280" s="370"/>
      <c r="G280" s="364"/>
      <c r="H280" s="370"/>
      <c r="I280" s="364"/>
    </row>
    <row r="281" spans="1:10" ht="8.25" customHeight="1" x14ac:dyDescent="0.25">
      <c r="A281" s="251"/>
      <c r="B281" s="372"/>
      <c r="C281" s="372"/>
      <c r="D281" s="372"/>
      <c r="E281" s="372"/>
      <c r="F281" s="372"/>
      <c r="G281" s="372"/>
      <c r="H281" s="372"/>
      <c r="I281" s="372"/>
    </row>
    <row r="282" spans="1:10" ht="21" customHeight="1" x14ac:dyDescent="0.25">
      <c r="A282" s="251"/>
      <c r="B282" s="550" t="s">
        <v>597</v>
      </c>
      <c r="C282" s="550"/>
      <c r="D282" s="550"/>
      <c r="E282" s="550"/>
      <c r="F282" s="550"/>
      <c r="G282" s="550"/>
      <c r="H282" s="550"/>
      <c r="I282" s="550"/>
    </row>
    <row r="283" spans="1:10" x14ac:dyDescent="0.25">
      <c r="A283" s="251"/>
      <c r="B283" s="544"/>
      <c r="C283" s="544"/>
      <c r="D283" s="544"/>
      <c r="E283" s="544"/>
      <c r="F283" s="544"/>
      <c r="G283" s="544"/>
      <c r="H283" s="544"/>
      <c r="I283" s="544"/>
    </row>
    <row r="284" spans="1:10" x14ac:dyDescent="0.25">
      <c r="A284" s="251"/>
      <c r="B284" s="541" t="s">
        <v>477</v>
      </c>
      <c r="C284" s="541"/>
      <c r="D284" s="541"/>
      <c r="E284" s="541"/>
      <c r="F284" s="541"/>
      <c r="G284" s="541"/>
      <c r="H284" s="541"/>
      <c r="I284" s="541"/>
    </row>
    <row r="285" spans="1:10" x14ac:dyDescent="0.25">
      <c r="A285" s="251"/>
      <c r="B285" s="545"/>
      <c r="C285" s="545"/>
      <c r="D285" s="545"/>
      <c r="E285" s="545"/>
      <c r="F285" s="545"/>
      <c r="G285" s="545"/>
      <c r="H285" s="545"/>
      <c r="I285" s="545"/>
    </row>
    <row r="286" spans="1:10" x14ac:dyDescent="0.25">
      <c r="A286" s="251"/>
      <c r="B286" s="547" t="s">
        <v>478</v>
      </c>
      <c r="C286" s="547"/>
      <c r="D286" s="547"/>
      <c r="E286" s="547"/>
      <c r="F286" s="545"/>
      <c r="G286" s="363">
        <v>2022</v>
      </c>
      <c r="H286" s="545"/>
      <c r="I286" s="363">
        <v>2021</v>
      </c>
    </row>
    <row r="287" spans="1:10" x14ac:dyDescent="0.25">
      <c r="A287" s="251"/>
      <c r="B287" s="548" t="s">
        <v>479</v>
      </c>
      <c r="C287" s="548"/>
      <c r="D287" s="548"/>
      <c r="E287" s="548"/>
      <c r="F287" s="545"/>
      <c r="G287" s="364">
        <v>338529.69</v>
      </c>
      <c r="H287" s="545"/>
      <c r="I287" s="364">
        <v>680368</v>
      </c>
    </row>
    <row r="288" spans="1:10" x14ac:dyDescent="0.25">
      <c r="A288" s="251"/>
      <c r="B288" s="372" t="s">
        <v>480</v>
      </c>
      <c r="C288" s="372"/>
      <c r="D288" s="372"/>
      <c r="E288" s="372"/>
      <c r="F288" s="545"/>
      <c r="G288" s="364">
        <v>-338529.69</v>
      </c>
      <c r="H288" s="545"/>
      <c r="I288" s="364">
        <v>0</v>
      </c>
      <c r="J288" s="166">
        <f>G287+G289</f>
        <v>648639.82000000007</v>
      </c>
    </row>
    <row r="289" spans="1:9" x14ac:dyDescent="0.25">
      <c r="A289" s="251"/>
      <c r="B289" s="548" t="s">
        <v>481</v>
      </c>
      <c r="C289" s="548"/>
      <c r="D289" s="548"/>
      <c r="E289" s="548"/>
      <c r="F289" s="545"/>
      <c r="G289" s="364">
        <v>310110.13</v>
      </c>
      <c r="H289" s="545"/>
      <c r="I289" s="364">
        <v>-510276</v>
      </c>
    </row>
    <row r="290" spans="1:9" x14ac:dyDescent="0.25">
      <c r="A290" s="251"/>
      <c r="B290" s="372" t="s">
        <v>482</v>
      </c>
      <c r="C290" s="370"/>
      <c r="D290" s="370"/>
      <c r="E290" s="370"/>
      <c r="F290" s="545"/>
      <c r="G290" s="364">
        <v>-310110.13</v>
      </c>
      <c r="H290" s="545"/>
      <c r="I290" s="364"/>
    </row>
    <row r="291" spans="1:9" x14ac:dyDescent="0.25">
      <c r="A291" s="251"/>
      <c r="B291" s="370"/>
      <c r="C291" s="370"/>
      <c r="D291" s="370"/>
      <c r="E291" s="370"/>
      <c r="F291" s="545"/>
      <c r="G291" s="366"/>
      <c r="H291" s="545"/>
      <c r="I291" s="366"/>
    </row>
    <row r="292" spans="1:9" x14ac:dyDescent="0.25">
      <c r="A292" s="251"/>
      <c r="B292" s="547" t="s">
        <v>598</v>
      </c>
      <c r="C292" s="547"/>
      <c r="D292" s="547"/>
      <c r="E292" s="547"/>
      <c r="F292" s="545"/>
      <c r="G292" s="368">
        <f>+G287+G288+G289+G290</f>
        <v>0</v>
      </c>
      <c r="H292" s="545"/>
      <c r="I292" s="364">
        <f>+I287+I289</f>
        <v>170092</v>
      </c>
    </row>
    <row r="293" spans="1:9" x14ac:dyDescent="0.25">
      <c r="A293" s="251"/>
      <c r="B293" s="381"/>
      <c r="C293" s="381"/>
      <c r="D293" s="381"/>
      <c r="E293" s="381"/>
      <c r="F293" s="370"/>
      <c r="G293" s="368"/>
      <c r="H293" s="370"/>
      <c r="I293" s="364"/>
    </row>
    <row r="294" spans="1:9" x14ac:dyDescent="0.25">
      <c r="A294" s="251"/>
      <c r="B294" s="381"/>
      <c r="C294" s="381"/>
      <c r="D294" s="381"/>
      <c r="E294" s="381"/>
      <c r="F294" s="370"/>
      <c r="G294" s="368"/>
      <c r="H294" s="370"/>
      <c r="I294" s="364"/>
    </row>
    <row r="295" spans="1:9" ht="8.25" customHeight="1" x14ac:dyDescent="0.25">
      <c r="A295" s="251"/>
      <c r="B295" s="251" t="s">
        <v>483</v>
      </c>
      <c r="C295" s="251"/>
      <c r="D295" s="251"/>
      <c r="E295" s="251"/>
      <c r="F295" s="251"/>
      <c r="G295" s="251"/>
      <c r="H295" s="251"/>
      <c r="I295" s="251"/>
    </row>
    <row r="296" spans="1:9" x14ac:dyDescent="0.25">
      <c r="A296" s="251"/>
      <c r="B296" s="251"/>
      <c r="C296" s="251"/>
      <c r="D296" s="251"/>
      <c r="E296" s="251"/>
      <c r="F296" s="251"/>
      <c r="G296" s="251"/>
      <c r="H296" s="251"/>
      <c r="I296" s="251"/>
    </row>
    <row r="297" spans="1:9" ht="15.75" x14ac:dyDescent="0.25">
      <c r="A297" s="251"/>
      <c r="B297" s="554" t="s">
        <v>599</v>
      </c>
      <c r="C297" s="554"/>
      <c r="D297" s="554"/>
      <c r="E297" s="554"/>
      <c r="F297" s="554"/>
      <c r="G297" s="554"/>
      <c r="H297" s="554"/>
      <c r="I297" s="554"/>
    </row>
    <row r="298" spans="1:9" ht="9.75" customHeight="1" x14ac:dyDescent="0.25">
      <c r="A298" s="251"/>
      <c r="B298" s="382"/>
      <c r="C298" s="382"/>
      <c r="D298" s="382"/>
      <c r="E298" s="382"/>
      <c r="F298" s="382"/>
      <c r="G298" s="382"/>
      <c r="H298" s="382"/>
      <c r="I298" s="382"/>
    </row>
    <row r="299" spans="1:9" ht="28.5" customHeight="1" x14ac:dyDescent="0.25">
      <c r="A299" s="251"/>
      <c r="B299" s="555" t="s">
        <v>484</v>
      </c>
      <c r="C299" s="555"/>
      <c r="D299" s="555"/>
      <c r="E299" s="555"/>
      <c r="F299" s="555"/>
      <c r="G299" s="555"/>
      <c r="H299" s="555"/>
      <c r="I299" s="555"/>
    </row>
    <row r="300" spans="1:9" x14ac:dyDescent="0.25">
      <c r="A300" s="251"/>
      <c r="B300" s="556"/>
      <c r="C300" s="556"/>
      <c r="D300" s="556"/>
      <c r="E300" s="556"/>
      <c r="F300" s="556"/>
      <c r="G300" s="556"/>
      <c r="H300" s="556"/>
      <c r="I300" s="556"/>
    </row>
    <row r="301" spans="1:9" ht="45" customHeight="1" x14ac:dyDescent="0.25">
      <c r="A301" s="251"/>
      <c r="B301" s="370"/>
      <c r="C301" s="557" t="s">
        <v>485</v>
      </c>
      <c r="D301" s="557"/>
      <c r="E301" s="383" t="s">
        <v>486</v>
      </c>
      <c r="F301" s="384"/>
      <c r="G301" s="385" t="s">
        <v>487</v>
      </c>
      <c r="H301" s="386"/>
      <c r="I301" s="387" t="s">
        <v>470</v>
      </c>
    </row>
    <row r="302" spans="1:9" x14ac:dyDescent="0.25">
      <c r="A302" s="251"/>
      <c r="B302" s="381" t="s">
        <v>488</v>
      </c>
      <c r="C302" s="551">
        <v>49713384</v>
      </c>
      <c r="D302" s="551"/>
      <c r="E302" s="388">
        <v>13966405</v>
      </c>
      <c r="F302" s="558">
        <v>21712469</v>
      </c>
      <c r="G302" s="558"/>
      <c r="H302" s="389"/>
      <c r="I302" s="388">
        <v>85392258</v>
      </c>
    </row>
    <row r="303" spans="1:9" x14ac:dyDescent="0.25">
      <c r="A303" s="251"/>
      <c r="B303" s="365" t="s">
        <v>249</v>
      </c>
      <c r="C303" s="551"/>
      <c r="D303" s="551"/>
      <c r="E303" s="364">
        <v>3392734.4</v>
      </c>
      <c r="F303" s="372"/>
      <c r="G303" s="388">
        <v>10436755.220000001</v>
      </c>
      <c r="H303" s="389"/>
      <c r="I303" s="364">
        <f>+E303+G303</f>
        <v>13829489.620000001</v>
      </c>
    </row>
    <row r="304" spans="1:9" x14ac:dyDescent="0.25">
      <c r="A304" s="251"/>
      <c r="B304" s="365" t="s">
        <v>489</v>
      </c>
      <c r="C304" s="551"/>
      <c r="D304" s="551"/>
      <c r="E304" s="364"/>
      <c r="F304" s="372"/>
      <c r="G304" s="364"/>
      <c r="H304" s="389"/>
      <c r="I304" s="364"/>
    </row>
    <row r="305" spans="1:9" x14ac:dyDescent="0.25">
      <c r="A305" s="251"/>
      <c r="B305" s="365" t="s">
        <v>490</v>
      </c>
      <c r="C305" s="551"/>
      <c r="D305" s="551"/>
      <c r="E305" s="364"/>
      <c r="F305" s="372"/>
      <c r="G305" s="388"/>
      <c r="H305" s="389"/>
      <c r="I305" s="364"/>
    </row>
    <row r="306" spans="1:9" x14ac:dyDescent="0.25">
      <c r="A306" s="251"/>
      <c r="B306" s="365" t="s">
        <v>491</v>
      </c>
      <c r="C306" s="390"/>
      <c r="D306" s="390"/>
      <c r="E306" s="380"/>
      <c r="F306" s="372"/>
      <c r="G306" s="380"/>
      <c r="H306" s="379"/>
      <c r="I306" s="380"/>
    </row>
    <row r="307" spans="1:9" x14ac:dyDescent="0.25">
      <c r="A307" s="251"/>
      <c r="B307" s="365" t="s">
        <v>492</v>
      </c>
      <c r="C307" s="552"/>
      <c r="D307" s="552"/>
      <c r="E307" s="391"/>
      <c r="F307" s="372"/>
      <c r="G307" s="391"/>
      <c r="H307" s="372"/>
      <c r="I307" s="379"/>
    </row>
    <row r="308" spans="1:9" ht="30" customHeight="1" x14ac:dyDescent="0.25">
      <c r="A308" s="251"/>
      <c r="B308" s="392" t="s">
        <v>600</v>
      </c>
      <c r="C308" s="553">
        <f>+C302</f>
        <v>49713384</v>
      </c>
      <c r="D308" s="553"/>
      <c r="E308" s="368">
        <f>+E302+E303</f>
        <v>17359139.399999999</v>
      </c>
      <c r="F308" s="553">
        <f>+F302+G303</f>
        <v>32149224.219999999</v>
      </c>
      <c r="G308" s="553"/>
      <c r="H308" s="372"/>
      <c r="I308" s="368">
        <f>+I302+I303</f>
        <v>99221747.620000005</v>
      </c>
    </row>
    <row r="309" spans="1:9" x14ac:dyDescent="0.25">
      <c r="A309" s="251"/>
      <c r="B309" s="392"/>
      <c r="C309" s="368"/>
      <c r="D309" s="368"/>
      <c r="E309" s="368"/>
      <c r="F309" s="372"/>
      <c r="G309" s="368"/>
      <c r="H309" s="372"/>
      <c r="I309" s="368"/>
    </row>
    <row r="310" spans="1:9" ht="30" x14ac:dyDescent="0.25">
      <c r="A310" s="251"/>
      <c r="B310" s="392" t="s">
        <v>493</v>
      </c>
      <c r="C310" s="553">
        <v>-17868814</v>
      </c>
      <c r="D310" s="553"/>
      <c r="E310" s="368">
        <v>-994338</v>
      </c>
      <c r="F310" s="553">
        <v>-5314407</v>
      </c>
      <c r="G310" s="553"/>
      <c r="H310" s="384"/>
      <c r="I310" s="368">
        <f>C310+E310+F310</f>
        <v>-24177559</v>
      </c>
    </row>
    <row r="311" spans="1:9" x14ac:dyDescent="0.25">
      <c r="A311" s="251"/>
      <c r="B311" s="444" t="s">
        <v>252</v>
      </c>
      <c r="C311" s="562"/>
      <c r="D311" s="562"/>
      <c r="E311" s="393">
        <v>-675000</v>
      </c>
      <c r="F311" s="562">
        <v>-675000</v>
      </c>
      <c r="G311" s="562"/>
      <c r="H311" s="394"/>
      <c r="I311" s="395">
        <f>+E311+F311</f>
        <v>-1350000</v>
      </c>
    </row>
    <row r="312" spans="1:9" x14ac:dyDescent="0.25">
      <c r="A312" s="251"/>
      <c r="B312" s="365" t="s">
        <v>193</v>
      </c>
      <c r="C312" s="551">
        <v>0</v>
      </c>
      <c r="D312" s="551"/>
      <c r="E312" s="364">
        <v>0</v>
      </c>
      <c r="F312" s="372"/>
      <c r="G312" s="364">
        <v>0</v>
      </c>
      <c r="H312" s="372"/>
      <c r="I312" s="388">
        <v>0</v>
      </c>
    </row>
    <row r="313" spans="1:9" x14ac:dyDescent="0.25">
      <c r="A313" s="251"/>
      <c r="B313" s="365" t="s">
        <v>494</v>
      </c>
      <c r="C313" s="553">
        <v>-17868814</v>
      </c>
      <c r="D313" s="553"/>
      <c r="E313" s="368">
        <f>+E310+E311</f>
        <v>-1669338</v>
      </c>
      <c r="F313" s="553">
        <f>+F310+F311</f>
        <v>-5989407</v>
      </c>
      <c r="G313" s="553"/>
      <c r="H313" s="384"/>
      <c r="I313" s="396">
        <f>+I310+I311</f>
        <v>-25527559</v>
      </c>
    </row>
    <row r="314" spans="1:9" ht="30.75" thickBot="1" x14ac:dyDescent="0.3">
      <c r="A314" s="251"/>
      <c r="B314" s="397" t="s">
        <v>495</v>
      </c>
      <c r="C314" s="559">
        <f>+C308+C313</f>
        <v>31844570</v>
      </c>
      <c r="D314" s="559"/>
      <c r="E314" s="398">
        <f>+E308+E313</f>
        <v>15689801.399999999</v>
      </c>
      <c r="F314" s="559">
        <f>+F308+F313</f>
        <v>26159817.219999999</v>
      </c>
      <c r="G314" s="559"/>
      <c r="H314" s="559">
        <f>+I308+I313</f>
        <v>73694188.620000005</v>
      </c>
      <c r="I314" s="559"/>
    </row>
    <row r="315" spans="1:9" ht="47.25" customHeight="1" thickTop="1" x14ac:dyDescent="0.25">
      <c r="A315" s="251"/>
      <c r="B315" s="399"/>
      <c r="C315" s="400"/>
      <c r="D315" s="400"/>
      <c r="E315" s="400"/>
      <c r="F315" s="400"/>
      <c r="G315" s="400"/>
      <c r="H315" s="400"/>
      <c r="I315" s="400"/>
    </row>
    <row r="316" spans="1:9" ht="24" customHeight="1" x14ac:dyDescent="0.25">
      <c r="A316" s="251"/>
      <c r="B316" s="560" t="s">
        <v>601</v>
      </c>
      <c r="C316" s="560"/>
      <c r="D316" s="560"/>
      <c r="E316" s="560"/>
      <c r="F316" s="560"/>
      <c r="G316" s="560"/>
      <c r="H316" s="560"/>
      <c r="I316" s="560"/>
    </row>
    <row r="317" spans="1:9" ht="8.1" customHeight="1" x14ac:dyDescent="0.25">
      <c r="A317" s="251"/>
      <c r="B317" s="544"/>
      <c r="C317" s="544"/>
      <c r="D317" s="544"/>
      <c r="E317" s="544"/>
      <c r="F317" s="544"/>
      <c r="G317" s="544"/>
      <c r="H317" s="544"/>
      <c r="I317" s="544"/>
    </row>
    <row r="318" spans="1:9" x14ac:dyDescent="0.25">
      <c r="A318" s="251"/>
      <c r="B318" s="561" t="s">
        <v>602</v>
      </c>
      <c r="C318" s="561"/>
      <c r="D318" s="561"/>
      <c r="E318" s="561"/>
      <c r="F318" s="561"/>
      <c r="G318" s="561"/>
      <c r="H318" s="561"/>
      <c r="I318" s="561"/>
    </row>
    <row r="319" spans="1:9" x14ac:dyDescent="0.25">
      <c r="A319" s="251"/>
      <c r="B319" s="545"/>
      <c r="C319" s="545"/>
      <c r="D319" s="545"/>
      <c r="E319" s="545"/>
      <c r="F319" s="545"/>
      <c r="G319" s="545"/>
      <c r="H319" s="545"/>
      <c r="I319" s="545"/>
    </row>
    <row r="320" spans="1:9" x14ac:dyDescent="0.25">
      <c r="A320" s="251"/>
      <c r="B320" s="547" t="s">
        <v>496</v>
      </c>
      <c r="C320" s="547"/>
      <c r="D320" s="547"/>
      <c r="E320" s="547"/>
      <c r="F320" s="545"/>
      <c r="G320" s="373">
        <v>2022</v>
      </c>
      <c r="H320" s="545"/>
      <c r="I320" s="363">
        <v>2021</v>
      </c>
    </row>
    <row r="321" spans="1:9" x14ac:dyDescent="0.25">
      <c r="A321" s="251"/>
      <c r="B321" s="545"/>
      <c r="C321" s="545"/>
      <c r="D321" s="545"/>
      <c r="E321" s="545"/>
      <c r="F321" s="545"/>
      <c r="G321" s="379"/>
      <c r="H321" s="545"/>
      <c r="I321" s="379"/>
    </row>
    <row r="322" spans="1:9" x14ac:dyDescent="0.25">
      <c r="A322" s="251"/>
      <c r="B322" s="548" t="s">
        <v>497</v>
      </c>
      <c r="C322" s="548"/>
      <c r="D322" s="548"/>
      <c r="E322" s="548"/>
      <c r="F322" s="545"/>
      <c r="G322" s="388">
        <v>0</v>
      </c>
      <c r="H322" s="545"/>
      <c r="I322" s="388">
        <v>85426</v>
      </c>
    </row>
    <row r="323" spans="1:9" x14ac:dyDescent="0.25">
      <c r="A323" s="251"/>
      <c r="B323" s="548" t="s">
        <v>249</v>
      </c>
      <c r="C323" s="548"/>
      <c r="D323" s="548"/>
      <c r="E323" s="548"/>
      <c r="F323" s="545"/>
      <c r="G323" s="388">
        <v>0</v>
      </c>
      <c r="H323" s="545"/>
      <c r="I323" s="388">
        <v>361761</v>
      </c>
    </row>
    <row r="324" spans="1:9" x14ac:dyDescent="0.25">
      <c r="A324" s="251"/>
      <c r="B324" s="548" t="s">
        <v>498</v>
      </c>
      <c r="C324" s="548"/>
      <c r="D324" s="548"/>
      <c r="E324" s="548"/>
      <c r="F324" s="545"/>
      <c r="G324" s="388">
        <v>0</v>
      </c>
      <c r="H324" s="545"/>
      <c r="I324" s="401">
        <v>-335390</v>
      </c>
    </row>
    <row r="325" spans="1:9" x14ac:dyDescent="0.25">
      <c r="A325" s="251"/>
      <c r="B325" s="547" t="s">
        <v>499</v>
      </c>
      <c r="C325" s="547"/>
      <c r="D325" s="547"/>
      <c r="E325" s="547"/>
      <c r="F325" s="545"/>
      <c r="G325" s="388">
        <f>+G322-G324</f>
        <v>0</v>
      </c>
      <c r="H325" s="545"/>
      <c r="I325" s="396">
        <f>+I322+I323+I324</f>
        <v>111797</v>
      </c>
    </row>
    <row r="326" spans="1:9" x14ac:dyDescent="0.25">
      <c r="A326" s="251"/>
      <c r="B326" s="545"/>
      <c r="C326" s="545"/>
      <c r="D326" s="545"/>
      <c r="E326" s="545"/>
      <c r="F326" s="545"/>
      <c r="G326" s="545"/>
      <c r="H326" s="545"/>
      <c r="I326" s="545"/>
    </row>
    <row r="327" spans="1:9" x14ac:dyDescent="0.25">
      <c r="A327" s="251"/>
      <c r="B327" s="555" t="s">
        <v>500</v>
      </c>
      <c r="C327" s="555"/>
      <c r="D327" s="555"/>
      <c r="E327" s="555"/>
      <c r="F327" s="555"/>
      <c r="G327" s="555"/>
      <c r="H327" s="555"/>
      <c r="I327" s="555"/>
    </row>
    <row r="328" spans="1:9" x14ac:dyDescent="0.25">
      <c r="A328" s="251"/>
      <c r="B328" s="563"/>
      <c r="C328" s="563"/>
      <c r="D328" s="563"/>
      <c r="E328" s="563"/>
      <c r="F328" s="563"/>
      <c r="G328" s="563"/>
      <c r="H328" s="563"/>
      <c r="I328" s="563"/>
    </row>
    <row r="329" spans="1:9" x14ac:dyDescent="0.25">
      <c r="A329" s="251"/>
      <c r="B329" s="564" t="s">
        <v>18</v>
      </c>
      <c r="C329" s="564"/>
      <c r="D329" s="564"/>
      <c r="E329" s="564"/>
      <c r="F329" s="565"/>
      <c r="G329" s="402">
        <v>2022</v>
      </c>
      <c r="H329" s="565"/>
      <c r="I329" s="402">
        <v>2021</v>
      </c>
    </row>
    <row r="330" spans="1:9" x14ac:dyDescent="0.25">
      <c r="A330" s="251"/>
      <c r="B330" s="565" t="s">
        <v>501</v>
      </c>
      <c r="C330" s="565"/>
      <c r="D330" s="565"/>
      <c r="E330" s="565"/>
      <c r="F330" s="565"/>
      <c r="G330" s="403">
        <v>0</v>
      </c>
      <c r="H330" s="565"/>
      <c r="I330" s="403">
        <v>85426</v>
      </c>
    </row>
    <row r="331" spans="1:9" x14ac:dyDescent="0.25">
      <c r="A331" s="251"/>
      <c r="B331" s="565" t="s">
        <v>502</v>
      </c>
      <c r="C331" s="565"/>
      <c r="D331" s="565"/>
      <c r="E331" s="565"/>
      <c r="F331" s="565"/>
      <c r="G331" s="403">
        <v>0</v>
      </c>
      <c r="H331" s="565"/>
      <c r="I331" s="403">
        <v>361761</v>
      </c>
    </row>
    <row r="332" spans="1:9" x14ac:dyDescent="0.25">
      <c r="A332" s="251"/>
      <c r="B332" s="565" t="s">
        <v>503</v>
      </c>
      <c r="C332" s="565"/>
      <c r="D332" s="565"/>
      <c r="E332" s="565"/>
      <c r="F332" s="565"/>
      <c r="G332" s="375">
        <v>0</v>
      </c>
      <c r="H332" s="565"/>
      <c r="I332" s="375">
        <v>0</v>
      </c>
    </row>
    <row r="333" spans="1:9" x14ac:dyDescent="0.25">
      <c r="A333" s="251"/>
      <c r="B333" s="564" t="s">
        <v>504</v>
      </c>
      <c r="C333" s="564"/>
      <c r="D333" s="564"/>
      <c r="E333" s="564"/>
      <c r="F333" s="565"/>
      <c r="G333" s="403">
        <f>+G330+G331</f>
        <v>0</v>
      </c>
      <c r="H333" s="565"/>
      <c r="I333" s="403">
        <v>447187</v>
      </c>
    </row>
    <row r="334" spans="1:9" ht="15" customHeight="1" x14ac:dyDescent="0.25">
      <c r="A334" s="251"/>
      <c r="B334" s="555" t="s">
        <v>505</v>
      </c>
      <c r="C334" s="555"/>
      <c r="D334" s="555"/>
      <c r="E334" s="555"/>
      <c r="F334" s="555"/>
      <c r="G334" s="555"/>
      <c r="H334" s="555"/>
      <c r="I334" s="555"/>
    </row>
    <row r="335" spans="1:9" ht="11.25" customHeight="1" x14ac:dyDescent="0.25">
      <c r="A335" s="251"/>
      <c r="B335" s="563"/>
      <c r="C335" s="563"/>
      <c r="D335" s="563"/>
      <c r="E335" s="563"/>
      <c r="F335" s="563"/>
      <c r="G335" s="563"/>
      <c r="H335" s="563"/>
      <c r="I335" s="563"/>
    </row>
    <row r="336" spans="1:9" x14ac:dyDescent="0.25">
      <c r="A336" s="251"/>
      <c r="B336" s="547" t="s">
        <v>506</v>
      </c>
      <c r="C336" s="547"/>
      <c r="D336" s="547"/>
      <c r="E336" s="547"/>
      <c r="F336" s="545"/>
      <c r="G336" s="404">
        <v>2022</v>
      </c>
      <c r="H336" s="545"/>
      <c r="I336" s="404">
        <v>2021</v>
      </c>
    </row>
    <row r="337" spans="1:9" x14ac:dyDescent="0.25">
      <c r="A337" s="251"/>
      <c r="B337" s="548" t="s">
        <v>507</v>
      </c>
      <c r="C337" s="548"/>
      <c r="D337" s="548"/>
      <c r="E337" s="548"/>
      <c r="F337" s="545"/>
      <c r="G337" s="388">
        <v>0</v>
      </c>
      <c r="H337" s="545"/>
      <c r="I337" s="388">
        <v>150853</v>
      </c>
    </row>
    <row r="338" spans="1:9" x14ac:dyDescent="0.25">
      <c r="A338" s="251"/>
      <c r="B338" s="548" t="s">
        <v>508</v>
      </c>
      <c r="C338" s="548"/>
      <c r="D338" s="548"/>
      <c r="E338" s="548"/>
      <c r="F338" s="545"/>
      <c r="G338" s="388">
        <v>0</v>
      </c>
      <c r="H338" s="545"/>
      <c r="I338" s="388">
        <v>529515</v>
      </c>
    </row>
    <row r="339" spans="1:9" x14ac:dyDescent="0.25">
      <c r="A339" s="251"/>
      <c r="B339" s="548" t="s">
        <v>509</v>
      </c>
      <c r="C339" s="548"/>
      <c r="D339" s="548"/>
      <c r="E339" s="548"/>
      <c r="F339" s="545"/>
      <c r="G339" s="388">
        <v>0</v>
      </c>
      <c r="H339" s="545"/>
      <c r="I339" s="388">
        <v>-510276</v>
      </c>
    </row>
    <row r="340" spans="1:9" x14ac:dyDescent="0.25">
      <c r="A340" s="251"/>
      <c r="B340" s="548" t="s">
        <v>510</v>
      </c>
      <c r="C340" s="548"/>
      <c r="D340" s="548"/>
      <c r="E340" s="548"/>
      <c r="F340" s="545"/>
      <c r="G340" s="366">
        <v>0</v>
      </c>
      <c r="H340" s="545"/>
      <c r="I340" s="366">
        <v>0</v>
      </c>
    </row>
    <row r="341" spans="1:9" x14ac:dyDescent="0.25">
      <c r="A341" s="251"/>
      <c r="B341" s="547" t="s">
        <v>511</v>
      </c>
      <c r="C341" s="547"/>
      <c r="D341" s="547"/>
      <c r="E341" s="547"/>
      <c r="F341" s="545"/>
      <c r="G341" s="388">
        <f>+G338-G339</f>
        <v>0</v>
      </c>
      <c r="H341" s="545"/>
      <c r="I341" s="388">
        <v>170087</v>
      </c>
    </row>
    <row r="342" spans="1:9" x14ac:dyDescent="0.25">
      <c r="A342" s="251"/>
      <c r="B342" s="365"/>
      <c r="C342" s="365"/>
      <c r="D342" s="365"/>
      <c r="E342" s="365"/>
      <c r="F342" s="370"/>
      <c r="G342" s="380"/>
      <c r="H342" s="370"/>
      <c r="I342" s="388"/>
    </row>
    <row r="343" spans="1:9" x14ac:dyDescent="0.25">
      <c r="A343" s="251"/>
      <c r="B343" s="365"/>
      <c r="C343" s="365"/>
      <c r="D343" s="365"/>
      <c r="E343" s="365"/>
      <c r="F343" s="370"/>
      <c r="G343" s="380"/>
      <c r="H343" s="370"/>
      <c r="I343" s="388"/>
    </row>
    <row r="344" spans="1:9" x14ac:dyDescent="0.25">
      <c r="A344" s="251"/>
      <c r="B344" s="365"/>
      <c r="C344" s="365"/>
      <c r="D344" s="365"/>
      <c r="E344" s="365"/>
      <c r="F344" s="370"/>
      <c r="G344" s="380"/>
      <c r="H344" s="370"/>
      <c r="I344" s="388"/>
    </row>
    <row r="345" spans="1:9" ht="15.75" x14ac:dyDescent="0.25">
      <c r="A345" s="251"/>
      <c r="B345" s="549" t="s">
        <v>603</v>
      </c>
      <c r="C345" s="549"/>
      <c r="D345" s="549"/>
      <c r="E345" s="549"/>
      <c r="F345" s="549"/>
      <c r="G345" s="549"/>
      <c r="H345" s="549"/>
      <c r="I345" s="549"/>
    </row>
    <row r="346" spans="1:9" ht="15" customHeight="1" x14ac:dyDescent="0.25">
      <c r="A346" s="251"/>
      <c r="B346" s="555" t="s">
        <v>512</v>
      </c>
      <c r="C346" s="555"/>
      <c r="D346" s="555"/>
      <c r="E346" s="555"/>
      <c r="F346" s="555"/>
      <c r="G346" s="555"/>
      <c r="H346" s="555"/>
      <c r="I346" s="555"/>
    </row>
    <row r="347" spans="1:9" x14ac:dyDescent="0.25">
      <c r="A347" s="251"/>
      <c r="B347" s="563"/>
      <c r="C347" s="563"/>
      <c r="D347" s="563"/>
      <c r="E347" s="563"/>
      <c r="F347" s="563"/>
      <c r="G347" s="563"/>
      <c r="H347" s="563"/>
      <c r="I347" s="563"/>
    </row>
    <row r="348" spans="1:9" x14ac:dyDescent="0.25">
      <c r="A348" s="251"/>
      <c r="B348" s="547" t="s">
        <v>513</v>
      </c>
      <c r="C348" s="547"/>
      <c r="D348" s="547"/>
      <c r="E348" s="547"/>
      <c r="F348" s="545"/>
      <c r="G348" s="363">
        <v>2022</v>
      </c>
      <c r="H348" s="379"/>
      <c r="I348" s="363">
        <v>2021</v>
      </c>
    </row>
    <row r="349" spans="1:9" x14ac:dyDescent="0.25">
      <c r="A349" s="251"/>
      <c r="B349" s="548" t="s">
        <v>514</v>
      </c>
      <c r="C349" s="548"/>
      <c r="D349" s="548"/>
      <c r="E349" s="548"/>
      <c r="F349" s="545"/>
      <c r="G349" s="374">
        <v>1823380.07</v>
      </c>
      <c r="H349" s="379"/>
      <c r="I349" s="374">
        <v>6458438</v>
      </c>
    </row>
    <row r="350" spans="1:9" x14ac:dyDescent="0.25">
      <c r="A350" s="251"/>
      <c r="B350" s="548"/>
      <c r="C350" s="548"/>
      <c r="D350" s="548"/>
      <c r="E350" s="548"/>
      <c r="F350" s="545"/>
      <c r="G350" s="370"/>
      <c r="H350" s="379"/>
      <c r="I350" s="370"/>
    </row>
    <row r="351" spans="1:9" x14ac:dyDescent="0.25">
      <c r="A351" s="251"/>
      <c r="B351" s="548" t="s">
        <v>515</v>
      </c>
      <c r="C351" s="548"/>
      <c r="D351" s="548"/>
      <c r="E351" s="548"/>
      <c r="F351" s="545"/>
      <c r="G351" s="374">
        <v>9992.11</v>
      </c>
      <c r="H351" s="379"/>
      <c r="I351" s="374">
        <v>138895</v>
      </c>
    </row>
    <row r="352" spans="1:9" x14ac:dyDescent="0.25">
      <c r="A352" s="251"/>
      <c r="B352" s="548"/>
      <c r="C352" s="548"/>
      <c r="D352" s="548"/>
      <c r="E352" s="548"/>
      <c r="F352" s="545"/>
      <c r="G352" s="404"/>
      <c r="H352" s="379"/>
      <c r="I352" s="404"/>
    </row>
    <row r="353" spans="1:9" x14ac:dyDescent="0.25">
      <c r="A353" s="251"/>
      <c r="B353" s="547" t="s">
        <v>605</v>
      </c>
      <c r="C353" s="547"/>
      <c r="D353" s="547"/>
      <c r="E353" s="547"/>
      <c r="F353" s="545"/>
      <c r="G353" s="405">
        <f>+G349+G351</f>
        <v>1833372.1800000002</v>
      </c>
      <c r="H353" s="379"/>
      <c r="I353" s="405">
        <f>+I349+I351</f>
        <v>6597333</v>
      </c>
    </row>
    <row r="354" spans="1:9" x14ac:dyDescent="0.25">
      <c r="A354" s="251"/>
      <c r="B354" s="381"/>
      <c r="C354" s="381"/>
      <c r="D354" s="381"/>
      <c r="E354" s="381"/>
      <c r="F354" s="370"/>
      <c r="G354" s="406"/>
      <c r="H354" s="379"/>
      <c r="I354" s="374"/>
    </row>
    <row r="355" spans="1:9" x14ac:dyDescent="0.25">
      <c r="A355" s="251"/>
      <c r="B355" s="381" t="s">
        <v>604</v>
      </c>
      <c r="C355" s="381"/>
      <c r="D355" s="381"/>
      <c r="E355" s="381"/>
      <c r="F355" s="370"/>
      <c r="G355" s="406"/>
      <c r="H355" s="379"/>
      <c r="I355" s="374"/>
    </row>
    <row r="356" spans="1:9" x14ac:dyDescent="0.25">
      <c r="A356" s="251"/>
      <c r="B356" s="381"/>
      <c r="C356" s="381"/>
      <c r="D356" s="381"/>
      <c r="E356" s="381"/>
      <c r="F356" s="370"/>
      <c r="G356" s="406"/>
      <c r="H356" s="379"/>
      <c r="I356" s="374"/>
    </row>
    <row r="357" spans="1:9" x14ac:dyDescent="0.25">
      <c r="A357" s="251"/>
      <c r="B357" s="369"/>
      <c r="C357" s="381"/>
      <c r="D357" s="381"/>
      <c r="E357" s="381"/>
      <c r="F357" s="370"/>
      <c r="G357" s="406"/>
      <c r="H357" s="379"/>
      <c r="I357" s="374"/>
    </row>
    <row r="358" spans="1:9" x14ac:dyDescent="0.25">
      <c r="A358" s="251"/>
      <c r="B358" s="381"/>
      <c r="C358" s="381"/>
      <c r="D358" s="381"/>
      <c r="E358" s="381"/>
      <c r="F358" s="370"/>
      <c r="G358" s="406"/>
      <c r="H358" s="379"/>
      <c r="I358" s="374"/>
    </row>
    <row r="359" spans="1:9" x14ac:dyDescent="0.25">
      <c r="A359" s="251"/>
      <c r="B359" s="381"/>
      <c r="C359" s="381"/>
      <c r="D359" s="381"/>
      <c r="E359" s="381"/>
      <c r="F359" s="370"/>
      <c r="G359" s="406"/>
      <c r="H359" s="379"/>
      <c r="I359" s="374"/>
    </row>
    <row r="360" spans="1:9" x14ac:dyDescent="0.25">
      <c r="A360" s="251"/>
      <c r="B360" s="381"/>
      <c r="C360" s="381"/>
      <c r="D360" s="381"/>
      <c r="E360" s="381"/>
      <c r="F360" s="370"/>
      <c r="G360" s="406"/>
      <c r="H360" s="379"/>
      <c r="I360" s="374"/>
    </row>
    <row r="361" spans="1:9" ht="18.75" customHeight="1" x14ac:dyDescent="0.25">
      <c r="A361" s="251"/>
      <c r="B361" s="407"/>
      <c r="C361" s="407"/>
      <c r="D361" s="407"/>
      <c r="E361" s="407"/>
      <c r="F361" s="407"/>
      <c r="G361" s="407"/>
      <c r="H361" s="382"/>
      <c r="I361" s="382"/>
    </row>
    <row r="362" spans="1:9" ht="18.75" customHeight="1" x14ac:dyDescent="0.25">
      <c r="A362" s="251"/>
      <c r="B362" s="407"/>
      <c r="C362" s="407"/>
      <c r="D362" s="407"/>
      <c r="E362" s="407"/>
      <c r="F362" s="407"/>
      <c r="G362" s="407"/>
      <c r="H362" s="382"/>
      <c r="I362" s="382"/>
    </row>
    <row r="363" spans="1:9" ht="18.75" customHeight="1" x14ac:dyDescent="0.25">
      <c r="A363" s="251"/>
      <c r="B363" s="407"/>
      <c r="C363" s="407"/>
      <c r="D363" s="407"/>
      <c r="E363" s="407"/>
      <c r="F363" s="407"/>
      <c r="G363" s="407"/>
      <c r="H363" s="382"/>
      <c r="I363" s="382"/>
    </row>
    <row r="364" spans="1:9" ht="15.75" x14ac:dyDescent="0.25">
      <c r="A364" s="251"/>
      <c r="B364" s="540" t="s">
        <v>606</v>
      </c>
      <c r="C364" s="540"/>
      <c r="D364" s="540"/>
      <c r="E364" s="540"/>
      <c r="F364" s="540"/>
      <c r="G364" s="540"/>
      <c r="H364" s="540"/>
      <c r="I364" s="540"/>
    </row>
    <row r="365" spans="1:9" ht="36" customHeight="1" x14ac:dyDescent="0.25">
      <c r="A365" s="251"/>
      <c r="B365" s="537" t="s">
        <v>608</v>
      </c>
      <c r="C365" s="537"/>
      <c r="D365" s="537"/>
      <c r="E365" s="537"/>
      <c r="F365" s="537"/>
      <c r="G365" s="537"/>
      <c r="H365" s="537"/>
      <c r="I365" s="537"/>
    </row>
    <row r="366" spans="1:9" x14ac:dyDescent="0.25">
      <c r="A366" s="251"/>
      <c r="B366" s="547" t="s">
        <v>18</v>
      </c>
      <c r="C366" s="547"/>
      <c r="D366" s="547"/>
      <c r="E366" s="547"/>
      <c r="F366" s="545"/>
      <c r="G366" s="363">
        <v>2022</v>
      </c>
      <c r="H366" s="545"/>
      <c r="I366" s="363">
        <v>2021</v>
      </c>
    </row>
    <row r="367" spans="1:9" x14ac:dyDescent="0.25">
      <c r="A367" s="251"/>
      <c r="B367" s="379" t="s">
        <v>516</v>
      </c>
      <c r="C367" s="379"/>
      <c r="D367" s="379"/>
      <c r="E367" s="379"/>
      <c r="F367" s="545"/>
      <c r="G367" s="403">
        <v>156228</v>
      </c>
      <c r="H367" s="545"/>
      <c r="I367" s="374">
        <v>156228</v>
      </c>
    </row>
    <row r="368" spans="1:9" x14ac:dyDescent="0.25">
      <c r="A368" s="251"/>
      <c r="B368" s="548" t="s">
        <v>517</v>
      </c>
      <c r="C368" s="548"/>
      <c r="D368" s="548"/>
      <c r="E368" s="548"/>
      <c r="F368" s="545"/>
      <c r="G368" s="403">
        <v>-6771276.9299999997</v>
      </c>
      <c r="H368" s="545"/>
      <c r="I368" s="374" t="s">
        <v>518</v>
      </c>
    </row>
    <row r="369" spans="1:13" x14ac:dyDescent="0.25">
      <c r="A369" s="251"/>
      <c r="B369" s="570" t="s">
        <v>607</v>
      </c>
      <c r="C369" s="570"/>
      <c r="D369" s="570"/>
      <c r="E369" s="570"/>
      <c r="F369" s="545"/>
      <c r="G369" s="408">
        <v>2606033.56</v>
      </c>
      <c r="H369" s="545"/>
      <c r="I369" s="364" t="s">
        <v>519</v>
      </c>
    </row>
    <row r="370" spans="1:13" x14ac:dyDescent="0.25">
      <c r="A370" s="251"/>
      <c r="B370" s="548" t="s">
        <v>520</v>
      </c>
      <c r="C370" s="548"/>
      <c r="D370" s="548"/>
      <c r="E370" s="548"/>
      <c r="F370" s="545"/>
      <c r="G370" s="409">
        <v>83987481</v>
      </c>
      <c r="H370" s="545"/>
      <c r="I370" s="366"/>
    </row>
    <row r="371" spans="1:13" x14ac:dyDescent="0.25">
      <c r="A371" s="251"/>
      <c r="B371" s="547" t="s">
        <v>609</v>
      </c>
      <c r="C371" s="547"/>
      <c r="D371" s="547"/>
      <c r="E371" s="547"/>
      <c r="F371" s="545"/>
      <c r="G371" s="410">
        <f>+G367+G368+G369+G370</f>
        <v>79978465.629999995</v>
      </c>
      <c r="H371" s="545"/>
      <c r="I371" s="396" t="s">
        <v>521</v>
      </c>
    </row>
    <row r="372" spans="1:13" x14ac:dyDescent="0.25">
      <c r="A372" s="251"/>
      <c r="B372" s="544"/>
      <c r="C372" s="544"/>
      <c r="D372" s="544"/>
      <c r="E372" s="544"/>
      <c r="F372" s="544"/>
      <c r="G372" s="544"/>
      <c r="H372" s="544"/>
      <c r="I372" s="544"/>
    </row>
    <row r="373" spans="1:13" ht="15.75" x14ac:dyDescent="0.25">
      <c r="A373" s="251"/>
      <c r="B373" s="540" t="s">
        <v>610</v>
      </c>
      <c r="C373" s="540"/>
      <c r="D373" s="540"/>
      <c r="E373" s="540"/>
      <c r="F373" s="540"/>
      <c r="G373" s="540"/>
      <c r="H373" s="540"/>
      <c r="I373" s="540"/>
    </row>
    <row r="374" spans="1:13" ht="15" customHeight="1" x14ac:dyDescent="0.25">
      <c r="A374" s="251"/>
      <c r="B374" s="537" t="s">
        <v>153</v>
      </c>
      <c r="C374" s="537"/>
      <c r="D374" s="537"/>
      <c r="E374" s="537"/>
      <c r="F374" s="537"/>
      <c r="G374" s="537"/>
      <c r="H374" s="537"/>
      <c r="I374" s="537"/>
    </row>
    <row r="375" spans="1:13" ht="9.75" customHeight="1" x14ac:dyDescent="0.25">
      <c r="A375" s="251"/>
      <c r="B375" s="537"/>
      <c r="C375" s="537"/>
      <c r="D375" s="537"/>
      <c r="E375" s="537"/>
      <c r="F375" s="537"/>
      <c r="G375" s="537"/>
      <c r="H375" s="537"/>
      <c r="I375" s="537"/>
    </row>
    <row r="376" spans="1:13" x14ac:dyDescent="0.25">
      <c r="A376" s="251"/>
      <c r="B376" s="547" t="s">
        <v>612</v>
      </c>
      <c r="C376" s="547"/>
      <c r="D376" s="547"/>
      <c r="E376" s="251"/>
      <c r="F376" s="372"/>
      <c r="G376" s="373">
        <v>2022</v>
      </c>
      <c r="H376" s="372"/>
      <c r="I376" s="373">
        <v>2021</v>
      </c>
      <c r="L376" s="411"/>
      <c r="M376" s="411"/>
    </row>
    <row r="377" spans="1:13" x14ac:dyDescent="0.25">
      <c r="A377" s="251"/>
      <c r="B377" s="566" t="s">
        <v>611</v>
      </c>
      <c r="C377" s="567"/>
      <c r="D377" s="567"/>
      <c r="E377" s="251"/>
      <c r="F377" s="412"/>
      <c r="G377" s="413">
        <v>45361984.759999998</v>
      </c>
      <c r="H377" s="414"/>
      <c r="I377" s="413">
        <v>30985037</v>
      </c>
    </row>
    <row r="378" spans="1:13" x14ac:dyDescent="0.25">
      <c r="A378" s="251"/>
      <c r="C378" s="415"/>
      <c r="D378" s="415"/>
      <c r="E378" s="251"/>
      <c r="F378" s="412"/>
      <c r="G378" s="413"/>
      <c r="H378" s="414"/>
      <c r="I378" s="413"/>
    </row>
    <row r="379" spans="1:13" x14ac:dyDescent="0.25">
      <c r="A379" s="251"/>
      <c r="B379" s="416" t="s">
        <v>522</v>
      </c>
      <c r="C379" s="417">
        <v>2022</v>
      </c>
      <c r="D379" s="415"/>
      <c r="E379" s="251"/>
      <c r="F379" s="412"/>
      <c r="G379" s="413"/>
      <c r="H379" s="414"/>
      <c r="I379" s="413"/>
    </row>
    <row r="380" spans="1:13" x14ac:dyDescent="0.25">
      <c r="A380" s="251"/>
      <c r="B380" s="418" t="s">
        <v>523</v>
      </c>
      <c r="C380" s="419">
        <v>3279955</v>
      </c>
      <c r="D380" s="415"/>
      <c r="E380" s="251"/>
      <c r="F380" s="412"/>
      <c r="G380" s="413"/>
      <c r="H380" s="414"/>
      <c r="I380" s="413"/>
    </row>
    <row r="381" spans="1:13" x14ac:dyDescent="0.25">
      <c r="A381" s="251"/>
      <c r="B381" s="418" t="s">
        <v>524</v>
      </c>
      <c r="C381" s="419">
        <v>2955321.56</v>
      </c>
      <c r="D381" s="415"/>
      <c r="E381" s="251"/>
      <c r="F381" s="412"/>
      <c r="G381" s="413"/>
      <c r="H381" s="414"/>
      <c r="I381" s="413"/>
    </row>
    <row r="382" spans="1:13" x14ac:dyDescent="0.25">
      <c r="A382" s="251"/>
      <c r="B382" s="418" t="s">
        <v>525</v>
      </c>
      <c r="C382" s="419">
        <v>3570403.2</v>
      </c>
      <c r="D382" s="415"/>
      <c r="E382" s="251"/>
      <c r="F382" s="412"/>
      <c r="G382" s="413"/>
      <c r="H382" s="414"/>
      <c r="I382" s="413"/>
    </row>
    <row r="383" spans="1:13" x14ac:dyDescent="0.25">
      <c r="A383" s="251"/>
      <c r="B383" s="418" t="s">
        <v>526</v>
      </c>
      <c r="C383" s="419">
        <v>3904550</v>
      </c>
      <c r="D383" s="415"/>
      <c r="E383" s="251"/>
      <c r="F383" s="412"/>
      <c r="G383" s="413"/>
      <c r="H383" s="414"/>
      <c r="I383" s="413"/>
    </row>
    <row r="384" spans="1:13" x14ac:dyDescent="0.25">
      <c r="A384" s="251"/>
      <c r="B384" s="418" t="s">
        <v>527</v>
      </c>
      <c r="C384" s="419">
        <v>4635889</v>
      </c>
      <c r="D384" s="415"/>
      <c r="E384" s="251"/>
      <c r="F384" s="412"/>
      <c r="G384" s="413"/>
      <c r="H384" s="414"/>
      <c r="I384" s="413"/>
    </row>
    <row r="385" spans="1:14" x14ac:dyDescent="0.25">
      <c r="A385" s="251"/>
      <c r="B385" s="418" t="s">
        <v>528</v>
      </c>
      <c r="C385" s="364">
        <v>6256365</v>
      </c>
      <c r="D385" s="420"/>
      <c r="E385" s="251"/>
      <c r="F385" s="421"/>
      <c r="G385" s="422"/>
      <c r="H385" s="422"/>
      <c r="I385" s="422"/>
    </row>
    <row r="386" spans="1:14" x14ac:dyDescent="0.25">
      <c r="A386" s="251"/>
      <c r="B386" s="418" t="s">
        <v>529</v>
      </c>
      <c r="C386" s="364">
        <v>5116405</v>
      </c>
      <c r="D386" s="420"/>
      <c r="E386" s="251"/>
      <c r="F386" s="421"/>
      <c r="G386" s="422"/>
      <c r="H386" s="422"/>
      <c r="I386" s="422"/>
    </row>
    <row r="387" spans="1:14" x14ac:dyDescent="0.25">
      <c r="A387" s="251"/>
      <c r="B387" s="418" t="s">
        <v>530</v>
      </c>
      <c r="C387" s="364">
        <v>5258106</v>
      </c>
      <c r="D387" s="420"/>
      <c r="E387" s="251"/>
      <c r="F387" s="421"/>
      <c r="G387" s="422"/>
      <c r="H387" s="422"/>
      <c r="I387" s="422"/>
    </row>
    <row r="388" spans="1:14" x14ac:dyDescent="0.25">
      <c r="A388" s="251"/>
      <c r="B388" s="418" t="s">
        <v>531</v>
      </c>
      <c r="C388" s="364">
        <v>2069200</v>
      </c>
      <c r="D388" s="420"/>
      <c r="E388" s="251"/>
      <c r="F388" s="421"/>
      <c r="G388" s="422"/>
      <c r="H388" s="422"/>
      <c r="I388" s="422"/>
    </row>
    <row r="389" spans="1:14" x14ac:dyDescent="0.25">
      <c r="A389" s="251"/>
      <c r="B389" s="418" t="s">
        <v>532</v>
      </c>
      <c r="C389" s="364">
        <v>2248850</v>
      </c>
      <c r="D389" s="420"/>
      <c r="E389" s="251"/>
      <c r="F389" s="421"/>
      <c r="G389" s="422"/>
      <c r="H389" s="422"/>
      <c r="I389" s="422"/>
    </row>
    <row r="390" spans="1:14" x14ac:dyDescent="0.25">
      <c r="A390" s="251"/>
      <c r="B390" s="418" t="s">
        <v>533</v>
      </c>
      <c r="C390" s="364">
        <v>2681350</v>
      </c>
      <c r="D390" s="420"/>
      <c r="E390" s="251"/>
      <c r="F390" s="421"/>
      <c r="G390" s="422"/>
      <c r="H390" s="422"/>
      <c r="I390" s="422"/>
    </row>
    <row r="391" spans="1:14" ht="17.25" x14ac:dyDescent="0.25">
      <c r="A391" s="251"/>
      <c r="B391" s="418" t="s">
        <v>534</v>
      </c>
      <c r="C391" s="423">
        <v>3341975</v>
      </c>
      <c r="D391" s="420"/>
      <c r="E391" s="251"/>
      <c r="F391" s="421"/>
      <c r="G391" s="422"/>
      <c r="H391" s="422"/>
      <c r="I391" s="422"/>
    </row>
    <row r="392" spans="1:14" ht="15.75" thickBot="1" x14ac:dyDescent="0.3">
      <c r="A392" s="251"/>
      <c r="B392" s="424" t="s">
        <v>535</v>
      </c>
      <c r="C392" s="425">
        <f>+SUM(C380:C391)</f>
        <v>45318369.760000005</v>
      </c>
      <c r="D392" s="420"/>
      <c r="E392" s="251"/>
      <c r="F392" s="421"/>
      <c r="G392" s="422"/>
      <c r="H392" s="422"/>
      <c r="I392" s="422"/>
    </row>
    <row r="393" spans="1:14" ht="15.75" thickTop="1" x14ac:dyDescent="0.25">
      <c r="A393" s="251"/>
      <c r="B393" s="426" t="s">
        <v>613</v>
      </c>
      <c r="C393" s="426">
        <v>793</v>
      </c>
      <c r="D393" s="420" t="s">
        <v>536</v>
      </c>
      <c r="E393" s="251">
        <v>55</v>
      </c>
      <c r="F393" s="421"/>
      <c r="G393" s="422"/>
      <c r="H393" s="422"/>
      <c r="I393" s="422"/>
    </row>
    <row r="394" spans="1:14" ht="15" customHeight="1" x14ac:dyDescent="0.25">
      <c r="A394" s="251"/>
      <c r="B394" s="427"/>
      <c r="C394" s="428"/>
      <c r="D394" s="427"/>
      <c r="E394" s="429">
        <f>+C393*E393</f>
        <v>43615</v>
      </c>
      <c r="F394" s="427"/>
      <c r="G394" s="427"/>
      <c r="H394" s="427"/>
      <c r="I394" s="427"/>
    </row>
    <row r="395" spans="1:14" ht="15.75" thickBot="1" x14ac:dyDescent="0.3">
      <c r="A395" s="251"/>
      <c r="B395" s="447" t="s">
        <v>614</v>
      </c>
      <c r="C395" s="568">
        <f>+C392+E394</f>
        <v>45361984.760000005</v>
      </c>
      <c r="D395" s="569"/>
      <c r="E395" s="569"/>
      <c r="F395" s="382"/>
      <c r="G395" s="382"/>
      <c r="H395" s="382"/>
      <c r="I395" s="382"/>
    </row>
    <row r="396" spans="1:14" ht="15.75" thickTop="1" x14ac:dyDescent="0.25">
      <c r="A396" s="251"/>
      <c r="B396" s="430"/>
      <c r="C396" s="377"/>
      <c r="D396" s="370"/>
      <c r="E396" s="370"/>
      <c r="F396" s="382"/>
      <c r="G396" s="382"/>
      <c r="H396" s="382"/>
      <c r="I396" s="382"/>
    </row>
    <row r="397" spans="1:14" x14ac:dyDescent="0.25">
      <c r="A397" s="251"/>
      <c r="B397" s="430"/>
      <c r="C397" s="377"/>
      <c r="D397" s="370"/>
      <c r="E397" s="370"/>
      <c r="F397" s="382"/>
      <c r="G397" s="382"/>
      <c r="H397" s="382"/>
      <c r="I397" s="382"/>
    </row>
    <row r="398" spans="1:14" ht="15.75" x14ac:dyDescent="0.25">
      <c r="A398" s="251"/>
      <c r="B398" s="540" t="s">
        <v>618</v>
      </c>
      <c r="C398" s="540"/>
      <c r="D398" s="540"/>
      <c r="E398" s="540"/>
      <c r="F398" s="540"/>
      <c r="G398" s="540"/>
      <c r="H398" s="540"/>
      <c r="I398" s="540"/>
    </row>
    <row r="399" spans="1:14" ht="15" customHeight="1" x14ac:dyDescent="0.25">
      <c r="A399" s="251"/>
      <c r="B399" s="537" t="s">
        <v>537</v>
      </c>
      <c r="C399" s="537"/>
      <c r="D399" s="537"/>
      <c r="E399" s="537"/>
      <c r="F399" s="537"/>
      <c r="G399" s="537"/>
      <c r="H399" s="537"/>
      <c r="I399" s="537"/>
    </row>
    <row r="400" spans="1:14" x14ac:dyDescent="0.25">
      <c r="A400" s="251"/>
      <c r="B400" s="571"/>
      <c r="C400" s="571"/>
      <c r="D400" s="571"/>
      <c r="E400" s="571"/>
      <c r="F400" s="571"/>
      <c r="G400" s="571"/>
      <c r="H400" s="571"/>
      <c r="I400" s="571"/>
      <c r="N400" s="166"/>
    </row>
    <row r="401" spans="1:16" x14ac:dyDescent="0.25">
      <c r="A401" s="251"/>
      <c r="B401" s="548" t="s">
        <v>18</v>
      </c>
      <c r="C401" s="548"/>
      <c r="D401" s="548"/>
      <c r="E401" s="548"/>
      <c r="F401" s="545"/>
      <c r="G401" s="363">
        <v>2022</v>
      </c>
      <c r="H401" s="545"/>
      <c r="I401" s="363">
        <v>2021</v>
      </c>
      <c r="N401" s="411"/>
      <c r="P401" s="411"/>
    </row>
    <row r="402" spans="1:16" x14ac:dyDescent="0.25">
      <c r="A402" s="251"/>
      <c r="B402" s="565" t="s">
        <v>538</v>
      </c>
      <c r="C402" s="565"/>
      <c r="D402" s="565"/>
      <c r="E402" s="565"/>
      <c r="F402" s="545"/>
      <c r="G402" s="364">
        <v>92999999.879999995</v>
      </c>
      <c r="H402" s="545"/>
      <c r="I402" s="431">
        <v>86183352</v>
      </c>
      <c r="N402" s="411"/>
      <c r="P402" s="411"/>
    </row>
    <row r="403" spans="1:16" x14ac:dyDescent="0.25">
      <c r="A403" s="251"/>
      <c r="B403" s="565" t="s">
        <v>615</v>
      </c>
      <c r="C403" s="565"/>
      <c r="D403" s="565"/>
      <c r="E403" s="565"/>
      <c r="F403" s="545"/>
      <c r="G403" s="364">
        <v>5000000</v>
      </c>
      <c r="H403" s="545"/>
      <c r="I403" s="431">
        <v>5000000</v>
      </c>
      <c r="N403" s="411"/>
    </row>
    <row r="404" spans="1:16" x14ac:dyDescent="0.25">
      <c r="A404" s="251"/>
      <c r="B404" s="565" t="s">
        <v>539</v>
      </c>
      <c r="C404" s="565"/>
      <c r="D404" s="565"/>
      <c r="E404" s="565"/>
      <c r="F404" s="545"/>
      <c r="G404" s="431">
        <v>0</v>
      </c>
      <c r="H404" s="545"/>
      <c r="I404" s="431">
        <v>1970638</v>
      </c>
    </row>
    <row r="405" spans="1:16" x14ac:dyDescent="0.25">
      <c r="A405" s="251"/>
      <c r="B405" s="548"/>
      <c r="C405" s="548"/>
      <c r="D405" s="548"/>
      <c r="E405" s="548"/>
      <c r="F405" s="545"/>
      <c r="G405" s="448">
        <v>0</v>
      </c>
      <c r="H405" s="545"/>
      <c r="I405" s="432">
        <v>7398037</v>
      </c>
      <c r="N405" s="411"/>
    </row>
    <row r="406" spans="1:16" x14ac:dyDescent="0.25">
      <c r="A406" s="251"/>
      <c r="B406" s="547" t="s">
        <v>540</v>
      </c>
      <c r="C406" s="547"/>
      <c r="D406" s="547"/>
      <c r="E406" s="547"/>
      <c r="F406" s="545"/>
      <c r="G406" s="367">
        <f>+G402+G403+G404+G405</f>
        <v>97999999.879999995</v>
      </c>
      <c r="H406" s="545"/>
      <c r="I406" s="433" t="s">
        <v>541</v>
      </c>
    </row>
    <row r="407" spans="1:16" x14ac:dyDescent="0.25">
      <c r="A407" s="251"/>
      <c r="B407" s="370"/>
      <c r="C407" s="370"/>
      <c r="D407" s="370"/>
      <c r="E407" s="370"/>
      <c r="F407" s="370"/>
      <c r="G407" s="371"/>
      <c r="H407" s="370"/>
      <c r="I407" s="391"/>
    </row>
    <row r="408" spans="1:16" x14ac:dyDescent="0.25">
      <c r="A408" s="251"/>
      <c r="B408" s="382"/>
      <c r="C408" s="382"/>
      <c r="D408" s="382"/>
      <c r="E408" s="382"/>
      <c r="F408" s="382"/>
      <c r="G408" s="382"/>
      <c r="H408" s="382"/>
      <c r="I408" s="382"/>
    </row>
    <row r="409" spans="1:16" ht="15.75" x14ac:dyDescent="0.25">
      <c r="A409" s="251"/>
      <c r="B409" s="540" t="s">
        <v>619</v>
      </c>
      <c r="C409" s="540"/>
      <c r="D409" s="540"/>
      <c r="E409" s="540"/>
      <c r="F409" s="540"/>
      <c r="G409" s="540"/>
      <c r="H409" s="540"/>
      <c r="I409" s="540"/>
    </row>
    <row r="410" spans="1:16" ht="29.25" customHeight="1" x14ac:dyDescent="0.25">
      <c r="A410" s="251"/>
      <c r="B410" s="537" t="s">
        <v>542</v>
      </c>
      <c r="C410" s="537"/>
      <c r="D410" s="537"/>
      <c r="E410" s="537"/>
      <c r="F410" s="537"/>
      <c r="G410" s="537"/>
      <c r="H410" s="537"/>
      <c r="I410" s="537"/>
    </row>
    <row r="411" spans="1:16" x14ac:dyDescent="0.25">
      <c r="A411" s="251"/>
      <c r="B411" s="547" t="s">
        <v>18</v>
      </c>
      <c r="C411" s="547"/>
      <c r="D411" s="547"/>
      <c r="E411" s="547"/>
      <c r="F411" s="545"/>
      <c r="G411" s="363">
        <v>2022</v>
      </c>
      <c r="H411" s="545"/>
      <c r="I411" s="363">
        <v>2021</v>
      </c>
    </row>
    <row r="412" spans="1:16" x14ac:dyDescent="0.25">
      <c r="A412" s="251"/>
      <c r="B412" s="548" t="s">
        <v>58</v>
      </c>
      <c r="C412" s="548"/>
      <c r="D412" s="548"/>
      <c r="E412" s="548"/>
      <c r="F412" s="545"/>
      <c r="G412" s="364">
        <v>57114589</v>
      </c>
      <c r="H412" s="545"/>
      <c r="I412" s="364" t="s">
        <v>543</v>
      </c>
    </row>
    <row r="413" spans="1:16" x14ac:dyDescent="0.25">
      <c r="A413" s="251"/>
      <c r="B413" s="548" t="s">
        <v>617</v>
      </c>
      <c r="C413" s="548"/>
      <c r="D413" s="548"/>
      <c r="E413" s="548"/>
      <c r="F413" s="545"/>
      <c r="G413" s="364">
        <v>660000</v>
      </c>
      <c r="H413" s="545"/>
      <c r="I413" s="364">
        <v>385947</v>
      </c>
    </row>
    <row r="414" spans="1:16" x14ac:dyDescent="0.25">
      <c r="A414" s="251"/>
      <c r="B414" s="379" t="s">
        <v>544</v>
      </c>
      <c r="C414" s="379"/>
      <c r="D414" s="379"/>
      <c r="E414" s="379"/>
      <c r="F414" s="545"/>
      <c r="G414" s="364">
        <v>1421985.38</v>
      </c>
      <c r="H414" s="545"/>
      <c r="I414" s="364">
        <v>114567</v>
      </c>
    </row>
    <row r="415" spans="1:16" x14ac:dyDescent="0.25">
      <c r="A415" s="251"/>
      <c r="B415" s="548" t="s">
        <v>545</v>
      </c>
      <c r="C415" s="548"/>
      <c r="D415" s="548"/>
      <c r="E415" s="548"/>
      <c r="F415" s="545"/>
      <c r="G415" s="364">
        <v>4864190.79</v>
      </c>
      <c r="H415" s="545"/>
      <c r="I415" s="364" t="s">
        <v>546</v>
      </c>
    </row>
    <row r="416" spans="1:16" x14ac:dyDescent="0.25">
      <c r="A416" s="251"/>
      <c r="B416" s="548" t="s">
        <v>547</v>
      </c>
      <c r="C416" s="548"/>
      <c r="D416" s="548"/>
      <c r="E416" s="548"/>
      <c r="F416" s="545"/>
      <c r="G416" s="364">
        <v>1933500</v>
      </c>
      <c r="H416" s="545"/>
      <c r="I416" s="364" t="s">
        <v>548</v>
      </c>
    </row>
    <row r="417" spans="1:11" x14ac:dyDescent="0.25">
      <c r="A417" s="251"/>
      <c r="B417" s="548" t="s">
        <v>62</v>
      </c>
      <c r="C417" s="548"/>
      <c r="D417" s="548"/>
      <c r="E417" s="548"/>
      <c r="F417" s="545"/>
      <c r="G417" s="364">
        <v>641226.56000000006</v>
      </c>
      <c r="H417" s="545"/>
      <c r="I417" s="364">
        <v>0</v>
      </c>
    </row>
    <row r="418" spans="1:11" x14ac:dyDescent="0.25">
      <c r="A418" s="251"/>
      <c r="B418" s="572" t="s">
        <v>549</v>
      </c>
      <c r="C418" s="572"/>
      <c r="D418" s="572"/>
      <c r="E418" s="572"/>
      <c r="F418" s="545"/>
      <c r="G418" s="446">
        <v>0</v>
      </c>
      <c r="H418" s="545"/>
      <c r="I418" s="364">
        <v>6600</v>
      </c>
    </row>
    <row r="419" spans="1:11" x14ac:dyDescent="0.25">
      <c r="A419" s="251"/>
      <c r="B419" s="548" t="s">
        <v>65</v>
      </c>
      <c r="C419" s="548"/>
      <c r="D419" s="548"/>
      <c r="E419" s="548"/>
      <c r="F419" s="545"/>
      <c r="G419" s="364">
        <v>2514500</v>
      </c>
      <c r="H419" s="545"/>
      <c r="I419" s="364" t="s">
        <v>550</v>
      </c>
    </row>
    <row r="420" spans="1:11" x14ac:dyDescent="0.25">
      <c r="A420" s="251"/>
      <c r="B420" s="548" t="s">
        <v>551</v>
      </c>
      <c r="C420" s="548"/>
      <c r="D420" s="548"/>
      <c r="E420" s="548"/>
      <c r="F420" s="545"/>
      <c r="G420" s="364">
        <v>3436275</v>
      </c>
      <c r="H420" s="545"/>
      <c r="I420" s="364" t="s">
        <v>552</v>
      </c>
    </row>
    <row r="421" spans="1:11" x14ac:dyDescent="0.25">
      <c r="A421" s="251"/>
      <c r="B421" s="548" t="s">
        <v>553</v>
      </c>
      <c r="C421" s="548"/>
      <c r="D421" s="548"/>
      <c r="E421" s="548"/>
      <c r="F421" s="545"/>
      <c r="G421" s="364">
        <v>85000</v>
      </c>
      <c r="H421" s="545"/>
      <c r="I421" s="364" t="s">
        <v>554</v>
      </c>
    </row>
    <row r="422" spans="1:11" x14ac:dyDescent="0.25">
      <c r="A422" s="251"/>
      <c r="B422" s="381" t="s">
        <v>616</v>
      </c>
      <c r="C422" s="365"/>
      <c r="D422" s="365"/>
      <c r="E422" s="365"/>
      <c r="F422" s="545"/>
      <c r="G422" s="364">
        <v>4145750</v>
      </c>
      <c r="H422" s="545"/>
      <c r="I422" s="364"/>
    </row>
    <row r="423" spans="1:11" x14ac:dyDescent="0.25">
      <c r="A423" s="251"/>
      <c r="B423" s="548" t="s">
        <v>69</v>
      </c>
      <c r="C423" s="548"/>
      <c r="D423" s="548"/>
      <c r="E423" s="548"/>
      <c r="F423" s="545"/>
      <c r="G423" s="364">
        <v>3917676.13</v>
      </c>
      <c r="H423" s="545"/>
      <c r="I423" s="364" t="s">
        <v>555</v>
      </c>
    </row>
    <row r="424" spans="1:11" x14ac:dyDescent="0.25">
      <c r="A424" s="251"/>
      <c r="B424" s="548" t="s">
        <v>70</v>
      </c>
      <c r="C424" s="548"/>
      <c r="D424" s="548"/>
      <c r="E424" s="548"/>
      <c r="F424" s="545"/>
      <c r="G424" s="364">
        <v>3989125.08</v>
      </c>
      <c r="H424" s="545"/>
      <c r="I424" s="364">
        <v>3616440</v>
      </c>
    </row>
    <row r="425" spans="1:11" x14ac:dyDescent="0.25">
      <c r="A425" s="251"/>
      <c r="B425" s="548" t="s">
        <v>71</v>
      </c>
      <c r="C425" s="548"/>
      <c r="D425" s="548"/>
      <c r="E425" s="548"/>
      <c r="F425" s="545"/>
      <c r="G425" s="366">
        <v>638694.12</v>
      </c>
      <c r="H425" s="545"/>
      <c r="I425" s="366">
        <v>565990</v>
      </c>
    </row>
    <row r="426" spans="1:11" x14ac:dyDescent="0.25">
      <c r="A426" s="251"/>
      <c r="B426" s="547" t="s">
        <v>540</v>
      </c>
      <c r="C426" s="547"/>
      <c r="D426" s="379"/>
      <c r="E426" s="379"/>
      <c r="F426" s="545"/>
      <c r="G426" s="449">
        <f>+SUM(G412:G425)</f>
        <v>85362512.060000002</v>
      </c>
      <c r="H426" s="545"/>
      <c r="I426" s="368">
        <v>75895910</v>
      </c>
      <c r="J426" s="111">
        <v>83121983</v>
      </c>
      <c r="K426" s="348"/>
    </row>
    <row r="427" spans="1:11" ht="8.25" customHeight="1" x14ac:dyDescent="0.25">
      <c r="A427" s="251"/>
      <c r="B427" s="251" t="s">
        <v>556</v>
      </c>
      <c r="C427" s="251"/>
      <c r="D427" s="251"/>
      <c r="E427" s="251"/>
      <c r="F427" s="251"/>
      <c r="G427" s="251"/>
      <c r="H427" s="251"/>
      <c r="I427" s="251"/>
    </row>
    <row r="428" spans="1:11" ht="2.25" customHeight="1" x14ac:dyDescent="0.25">
      <c r="A428" s="251"/>
      <c r="B428" s="251"/>
      <c r="C428" s="251"/>
      <c r="D428" s="251"/>
      <c r="E428" s="251"/>
      <c r="F428" s="251"/>
      <c r="G428" s="251"/>
      <c r="H428" s="251"/>
      <c r="I428" s="251"/>
    </row>
    <row r="429" spans="1:11" ht="1.5" customHeight="1" x14ac:dyDescent="0.25">
      <c r="A429" s="251"/>
      <c r="B429" s="544"/>
      <c r="C429" s="544"/>
      <c r="D429" s="544"/>
      <c r="E429" s="544"/>
      <c r="F429" s="544"/>
      <c r="G429" s="544"/>
      <c r="H429" s="544"/>
      <c r="I429" s="544"/>
    </row>
    <row r="430" spans="1:11" ht="15.75" x14ac:dyDescent="0.25">
      <c r="A430" s="251"/>
      <c r="B430" s="540" t="s">
        <v>620</v>
      </c>
      <c r="C430" s="540"/>
      <c r="D430" s="540"/>
      <c r="E430" s="540"/>
      <c r="F430" s="540"/>
      <c r="G430" s="540"/>
      <c r="H430" s="540"/>
      <c r="I430" s="540"/>
    </row>
    <row r="431" spans="1:11" ht="11.25" customHeight="1" x14ac:dyDescent="0.25">
      <c r="A431" s="251"/>
      <c r="B431" s="544"/>
      <c r="C431" s="544"/>
      <c r="D431" s="544"/>
      <c r="E431" s="544"/>
      <c r="F431" s="544"/>
      <c r="G431" s="544"/>
      <c r="H431" s="544"/>
      <c r="I431" s="544"/>
    </row>
    <row r="432" spans="1:11" ht="28.5" customHeight="1" x14ac:dyDescent="0.25">
      <c r="A432" s="251"/>
      <c r="B432" s="555" t="s">
        <v>557</v>
      </c>
      <c r="C432" s="555"/>
      <c r="D432" s="555"/>
      <c r="E432" s="555"/>
      <c r="F432" s="555"/>
      <c r="G432" s="555"/>
      <c r="H432" s="555"/>
      <c r="I432" s="555"/>
    </row>
    <row r="433" spans="1:16" ht="8.1" customHeight="1" x14ac:dyDescent="0.25">
      <c r="A433" s="251"/>
      <c r="B433" s="545"/>
      <c r="C433" s="545"/>
      <c r="D433" s="545"/>
      <c r="E433" s="545"/>
      <c r="F433" s="545"/>
      <c r="G433" s="545"/>
      <c r="H433" s="545"/>
      <c r="I433" s="545"/>
    </row>
    <row r="434" spans="1:16" x14ac:dyDescent="0.25">
      <c r="A434" s="251"/>
      <c r="B434" s="547" t="s">
        <v>18</v>
      </c>
      <c r="C434" s="547"/>
      <c r="D434" s="547"/>
      <c r="E434" s="547"/>
      <c r="F434" s="545"/>
      <c r="G434" s="363">
        <v>2022</v>
      </c>
      <c r="H434" s="545"/>
      <c r="I434" s="363">
        <v>2021</v>
      </c>
    </row>
    <row r="435" spans="1:16" x14ac:dyDescent="0.25">
      <c r="A435" s="251"/>
      <c r="B435" s="548" t="s">
        <v>558</v>
      </c>
      <c r="C435" s="548"/>
      <c r="D435" s="548"/>
      <c r="E435" s="548"/>
      <c r="F435" s="545"/>
      <c r="H435" s="545"/>
      <c r="I435" s="388">
        <v>8288</v>
      </c>
    </row>
    <row r="436" spans="1:16" x14ac:dyDescent="0.25">
      <c r="A436" s="251"/>
      <c r="B436" s="379" t="s">
        <v>559</v>
      </c>
      <c r="C436" s="379"/>
      <c r="D436" s="379"/>
      <c r="E436" s="379"/>
      <c r="F436" s="545"/>
      <c r="G436" s="364">
        <v>0</v>
      </c>
      <c r="H436" s="545"/>
      <c r="I436" s="388">
        <v>0</v>
      </c>
    </row>
    <row r="437" spans="1:16" x14ac:dyDescent="0.25">
      <c r="A437" s="251"/>
      <c r="B437" s="379" t="s">
        <v>560</v>
      </c>
      <c r="C437" s="379"/>
      <c r="D437" s="379"/>
      <c r="E437" s="379"/>
      <c r="F437" s="545"/>
      <c r="G437" s="364">
        <v>0</v>
      </c>
      <c r="H437" s="545"/>
      <c r="I437" s="388">
        <v>0</v>
      </c>
    </row>
    <row r="438" spans="1:16" ht="15.75" thickBot="1" x14ac:dyDescent="0.3">
      <c r="A438" s="251"/>
      <c r="B438" s="379" t="s">
        <v>561</v>
      </c>
      <c r="C438" s="379"/>
      <c r="D438" s="379"/>
      <c r="E438" s="379"/>
      <c r="F438" s="545"/>
      <c r="G438" s="450">
        <v>75000</v>
      </c>
      <c r="H438" s="545"/>
      <c r="I438" s="434">
        <v>100000</v>
      </c>
    </row>
    <row r="439" spans="1:16" ht="15.75" thickTop="1" x14ac:dyDescent="0.25">
      <c r="A439" s="251"/>
      <c r="B439" s="573" t="s">
        <v>540</v>
      </c>
      <c r="C439" s="573"/>
      <c r="D439" s="573"/>
      <c r="E439" s="573"/>
      <c r="F439" s="545"/>
      <c r="G439" s="368">
        <f>+G438</f>
        <v>75000</v>
      </c>
      <c r="H439" s="545"/>
      <c r="I439" s="396">
        <v>108288</v>
      </c>
    </row>
    <row r="440" spans="1:16" x14ac:dyDescent="0.25">
      <c r="A440" s="251"/>
      <c r="B440" s="435"/>
      <c r="C440" s="435"/>
      <c r="D440" s="435"/>
      <c r="E440" s="435"/>
      <c r="F440" s="370"/>
      <c r="G440" s="368"/>
      <c r="H440" s="370"/>
      <c r="I440" s="396"/>
    </row>
    <row r="441" spans="1:16" x14ac:dyDescent="0.25">
      <c r="A441" s="251"/>
      <c r="B441" s="451" t="s">
        <v>562</v>
      </c>
      <c r="C441" s="451"/>
      <c r="D441" s="451"/>
      <c r="E441" s="451"/>
      <c r="F441" s="452"/>
      <c r="G441" s="453">
        <v>268388.94</v>
      </c>
      <c r="H441" s="370"/>
      <c r="I441" s="396"/>
    </row>
    <row r="442" spans="1:16" x14ac:dyDescent="0.25">
      <c r="A442" s="251"/>
      <c r="B442" s="451"/>
      <c r="C442" s="451"/>
      <c r="D442" s="451"/>
      <c r="E442" s="451"/>
      <c r="F442" s="452"/>
      <c r="G442" s="449"/>
      <c r="H442" s="370"/>
      <c r="I442" s="396"/>
    </row>
    <row r="443" spans="1:16" x14ac:dyDescent="0.25">
      <c r="A443" s="251"/>
      <c r="B443" s="545"/>
      <c r="C443" s="545"/>
      <c r="D443" s="545"/>
      <c r="E443" s="545"/>
      <c r="F443" s="545"/>
      <c r="G443" s="545"/>
      <c r="H443" s="545"/>
      <c r="I443" s="545"/>
    </row>
    <row r="444" spans="1:16" ht="15.75" x14ac:dyDescent="0.25">
      <c r="A444" s="251"/>
      <c r="B444" s="540" t="s">
        <v>621</v>
      </c>
      <c r="C444" s="540"/>
      <c r="D444" s="540"/>
      <c r="E444" s="540"/>
      <c r="F444" s="540"/>
      <c r="G444" s="540"/>
      <c r="H444" s="540"/>
      <c r="I444" s="540"/>
    </row>
    <row r="445" spans="1:16" ht="26.25" customHeight="1" x14ac:dyDescent="0.25">
      <c r="A445" s="251"/>
      <c r="B445" s="575" t="s">
        <v>563</v>
      </c>
      <c r="C445" s="575"/>
      <c r="D445" s="575"/>
      <c r="E445" s="575"/>
      <c r="F445" s="575"/>
      <c r="G445" s="575"/>
      <c r="H445" s="575"/>
      <c r="I445" s="575"/>
    </row>
    <row r="446" spans="1:16" x14ac:dyDescent="0.25">
      <c r="A446" s="251"/>
      <c r="B446" s="545"/>
      <c r="C446" s="545"/>
      <c r="D446" s="545"/>
      <c r="E446" s="545"/>
      <c r="F446" s="379"/>
      <c r="G446" s="363">
        <v>2022</v>
      </c>
      <c r="H446" s="379"/>
      <c r="I446" s="363">
        <v>2021</v>
      </c>
    </row>
    <row r="447" spans="1:16" x14ac:dyDescent="0.25">
      <c r="A447" s="251"/>
      <c r="B447" s="545" t="s">
        <v>564</v>
      </c>
      <c r="C447" s="545"/>
      <c r="D447" s="545"/>
      <c r="E447" s="545"/>
      <c r="F447" s="545"/>
      <c r="G447" s="364"/>
      <c r="H447" s="545"/>
      <c r="I447" s="364" t="s">
        <v>565</v>
      </c>
    </row>
    <row r="448" spans="1:16" x14ac:dyDescent="0.25">
      <c r="A448" s="251"/>
      <c r="B448" s="548" t="s">
        <v>622</v>
      </c>
      <c r="C448" s="548"/>
      <c r="D448" s="548"/>
      <c r="E448" s="548"/>
      <c r="F448" s="545"/>
      <c r="G448" s="364">
        <v>20337099.41</v>
      </c>
      <c r="H448" s="545"/>
      <c r="I448" s="364">
        <v>17073035</v>
      </c>
      <c r="M448" s="411"/>
      <c r="N448" s="411"/>
      <c r="O448" s="411"/>
      <c r="P448" s="166"/>
    </row>
    <row r="449" spans="1:16" x14ac:dyDescent="0.25">
      <c r="A449" s="251"/>
      <c r="B449" s="548" t="s">
        <v>623</v>
      </c>
      <c r="C449" s="548"/>
      <c r="D449" s="548"/>
      <c r="E449" s="548"/>
      <c r="F449" s="545"/>
      <c r="G449" s="364">
        <v>614376.28</v>
      </c>
      <c r="H449" s="545"/>
      <c r="I449" s="364">
        <v>612643</v>
      </c>
      <c r="M449" s="411"/>
      <c r="N449" s="411"/>
      <c r="O449" s="411"/>
      <c r="P449" s="166"/>
    </row>
    <row r="450" spans="1:16" x14ac:dyDescent="0.25">
      <c r="A450" s="251"/>
      <c r="B450" s="548" t="s">
        <v>110</v>
      </c>
      <c r="C450" s="548"/>
      <c r="D450" s="548"/>
      <c r="E450" s="548"/>
      <c r="F450" s="545"/>
      <c r="G450" s="364">
        <v>1356301.41</v>
      </c>
      <c r="H450" s="545"/>
      <c r="I450" s="364">
        <v>2184202</v>
      </c>
      <c r="M450" s="411"/>
      <c r="N450" s="411"/>
      <c r="O450" s="411"/>
      <c r="P450" s="166"/>
    </row>
    <row r="451" spans="1:16" x14ac:dyDescent="0.25">
      <c r="A451" s="251"/>
      <c r="B451" s="548" t="s">
        <v>566</v>
      </c>
      <c r="C451" s="548"/>
      <c r="D451" s="548"/>
      <c r="E451" s="548"/>
      <c r="F451" s="545"/>
      <c r="G451" s="364">
        <v>0</v>
      </c>
      <c r="H451" s="545"/>
      <c r="I451" s="364">
        <v>922392</v>
      </c>
      <c r="M451" s="411"/>
      <c r="N451" s="411"/>
      <c r="O451" s="411"/>
      <c r="P451" s="166"/>
    </row>
    <row r="452" spans="1:16" x14ac:dyDescent="0.25">
      <c r="A452" s="251"/>
      <c r="B452" s="548" t="s">
        <v>567</v>
      </c>
      <c r="C452" s="548"/>
      <c r="D452" s="548"/>
      <c r="E452" s="548"/>
      <c r="F452" s="545"/>
      <c r="G452" s="364">
        <v>2040029.3</v>
      </c>
      <c r="H452" s="545"/>
      <c r="I452" s="364">
        <v>1844130</v>
      </c>
      <c r="M452" s="411"/>
      <c r="N452" s="411"/>
      <c r="O452" s="411"/>
      <c r="P452" s="166"/>
    </row>
    <row r="453" spans="1:16" x14ac:dyDescent="0.25">
      <c r="A453" s="251"/>
      <c r="B453" s="365" t="s">
        <v>568</v>
      </c>
      <c r="C453" s="365"/>
      <c r="D453" s="365"/>
      <c r="E453" s="365"/>
      <c r="F453" s="545"/>
      <c r="G453" s="364">
        <v>7805162.6299999999</v>
      </c>
      <c r="H453" s="545"/>
      <c r="I453" s="364">
        <v>2881258</v>
      </c>
      <c r="M453" s="411"/>
      <c r="N453" s="411"/>
      <c r="O453" s="411"/>
      <c r="P453" s="166"/>
    </row>
    <row r="454" spans="1:16" x14ac:dyDescent="0.25">
      <c r="A454" s="251"/>
      <c r="B454" s="548" t="s">
        <v>306</v>
      </c>
      <c r="C454" s="548"/>
      <c r="D454" s="548"/>
      <c r="E454" s="548"/>
      <c r="F454" s="545"/>
      <c r="G454" s="364">
        <v>5151573.24</v>
      </c>
      <c r="H454" s="545"/>
      <c r="I454" s="364">
        <v>3733286</v>
      </c>
      <c r="M454" s="411"/>
      <c r="N454" s="411"/>
      <c r="O454" s="411"/>
      <c r="P454" s="166"/>
    </row>
    <row r="455" spans="1:16" x14ac:dyDescent="0.25">
      <c r="A455" s="251"/>
      <c r="B455" s="548" t="s">
        <v>133</v>
      </c>
      <c r="C455" s="548"/>
      <c r="D455" s="548"/>
      <c r="E455" s="548"/>
      <c r="F455" s="545"/>
      <c r="G455" s="366">
        <v>7464214.2599999998</v>
      </c>
      <c r="H455" s="545"/>
      <c r="I455" s="366"/>
      <c r="K455" s="111"/>
      <c r="M455" s="411"/>
      <c r="N455" s="411"/>
      <c r="O455" s="411"/>
    </row>
    <row r="456" spans="1:16" x14ac:dyDescent="0.25">
      <c r="A456" s="251"/>
      <c r="B456" s="574" t="s">
        <v>624</v>
      </c>
      <c r="C456" s="574"/>
      <c r="D456" s="574"/>
      <c r="E456" s="574"/>
      <c r="F456" s="454"/>
      <c r="G456" s="455">
        <f>+G448+G449+G450+G451+G452+G453+G454+G455</f>
        <v>44768756.530000001</v>
      </c>
      <c r="H456" s="379"/>
      <c r="I456" s="433" t="s">
        <v>569</v>
      </c>
      <c r="J456" s="111">
        <v>22447114.75</v>
      </c>
      <c r="M456" s="411"/>
      <c r="N456" s="411"/>
    </row>
    <row r="457" spans="1:16" x14ac:dyDescent="0.25">
      <c r="A457" s="251"/>
      <c r="B457" s="456"/>
      <c r="C457" s="456"/>
      <c r="D457" s="456"/>
      <c r="E457" s="456"/>
      <c r="F457" s="454"/>
      <c r="G457" s="455"/>
      <c r="H457" s="379"/>
      <c r="I457" s="433"/>
      <c r="M457" s="411"/>
      <c r="N457" s="411"/>
    </row>
    <row r="458" spans="1:16" x14ac:dyDescent="0.25">
      <c r="A458" s="251"/>
      <c r="B458" s="381"/>
      <c r="C458" s="381"/>
      <c r="D458" s="381"/>
      <c r="E458" s="381"/>
      <c r="F458" s="379"/>
      <c r="G458" s="367"/>
      <c r="H458" s="379"/>
      <c r="I458" s="433"/>
      <c r="M458" s="411"/>
      <c r="N458" s="411"/>
    </row>
    <row r="459" spans="1:16" ht="15.75" x14ac:dyDescent="0.25">
      <c r="A459" s="251"/>
      <c r="B459" s="540" t="s">
        <v>625</v>
      </c>
      <c r="C459" s="540"/>
      <c r="D459" s="540"/>
      <c r="E459" s="540"/>
      <c r="F459" s="540"/>
      <c r="G459" s="540"/>
      <c r="H459" s="540"/>
      <c r="I459" s="540"/>
      <c r="M459" s="411"/>
      <c r="N459" s="411"/>
    </row>
    <row r="460" spans="1:16" x14ac:dyDescent="0.25">
      <c r="A460" s="251"/>
      <c r="B460" s="537" t="s">
        <v>571</v>
      </c>
      <c r="C460" s="537"/>
      <c r="D460" s="537"/>
      <c r="E460" s="537"/>
      <c r="F460" s="537"/>
      <c r="G460" s="537"/>
      <c r="H460" s="537"/>
      <c r="I460" s="537"/>
      <c r="M460" s="411"/>
      <c r="N460" s="411"/>
    </row>
    <row r="461" spans="1:16" x14ac:dyDescent="0.25">
      <c r="A461" s="251"/>
      <c r="B461" s="547" t="s">
        <v>18</v>
      </c>
      <c r="C461" s="547"/>
      <c r="D461" s="547"/>
      <c r="E461" s="547"/>
      <c r="F461" s="545"/>
      <c r="G461" s="363">
        <v>2022</v>
      </c>
      <c r="H461" s="545"/>
      <c r="I461" s="437">
        <v>2021</v>
      </c>
      <c r="M461" s="411"/>
      <c r="N461" s="411"/>
    </row>
    <row r="462" spans="1:16" x14ac:dyDescent="0.25">
      <c r="A462" s="251"/>
      <c r="B462" s="548" t="s">
        <v>572</v>
      </c>
      <c r="C462" s="548"/>
      <c r="D462" s="548"/>
      <c r="E462" s="548"/>
      <c r="F462" s="545"/>
      <c r="G462" s="431">
        <v>0</v>
      </c>
      <c r="H462" s="545"/>
      <c r="I462" s="364">
        <v>2227040</v>
      </c>
      <c r="M462" s="411"/>
      <c r="N462" s="411"/>
    </row>
    <row r="463" spans="1:16" x14ac:dyDescent="0.25">
      <c r="A463" s="251"/>
      <c r="B463" s="548" t="s">
        <v>573</v>
      </c>
      <c r="C463" s="548"/>
      <c r="D463" s="548"/>
      <c r="E463" s="548"/>
      <c r="F463" s="545"/>
      <c r="G463" s="364">
        <v>675000</v>
      </c>
      <c r="H463" s="545"/>
      <c r="I463" s="364"/>
      <c r="M463" s="411"/>
      <c r="N463" s="411"/>
    </row>
    <row r="464" spans="1:16" x14ac:dyDescent="0.25">
      <c r="A464" s="251"/>
      <c r="B464" s="548" t="s">
        <v>574</v>
      </c>
      <c r="C464" s="548"/>
      <c r="D464" s="548"/>
      <c r="E464" s="548"/>
      <c r="F464" s="545"/>
      <c r="G464" s="364">
        <v>675000</v>
      </c>
      <c r="H464" s="545"/>
      <c r="I464" s="364"/>
      <c r="M464" s="411"/>
      <c r="N464" s="411"/>
    </row>
    <row r="465" spans="1:14" x14ac:dyDescent="0.25">
      <c r="A465" s="251"/>
      <c r="B465" s="548" t="s">
        <v>45</v>
      </c>
      <c r="C465" s="548"/>
      <c r="D465" s="548"/>
      <c r="E465" s="548"/>
      <c r="F465" s="545"/>
      <c r="G465" s="364">
        <v>0</v>
      </c>
      <c r="H465" s="545"/>
      <c r="I465" s="364"/>
      <c r="M465" s="411"/>
      <c r="N465" s="411"/>
    </row>
    <row r="466" spans="1:14" x14ac:dyDescent="0.25">
      <c r="A466" s="251"/>
      <c r="B466" s="548" t="s">
        <v>575</v>
      </c>
      <c r="C466" s="548"/>
      <c r="D466" s="548"/>
      <c r="E466" s="548"/>
      <c r="F466" s="545"/>
      <c r="G466" s="404"/>
      <c r="H466" s="545"/>
      <c r="I466" s="366"/>
      <c r="M466" s="411"/>
      <c r="N466" s="411"/>
    </row>
    <row r="467" spans="1:14" x14ac:dyDescent="0.25">
      <c r="A467" s="251"/>
      <c r="B467" s="547" t="s">
        <v>540</v>
      </c>
      <c r="C467" s="547"/>
      <c r="D467" s="547"/>
      <c r="E467" s="547"/>
      <c r="F467" s="545"/>
      <c r="G467" s="367">
        <f>+G463+G464</f>
        <v>1350000</v>
      </c>
      <c r="H467" s="545"/>
      <c r="I467" s="368">
        <f>+I462</f>
        <v>2227040</v>
      </c>
      <c r="K467" s="111"/>
      <c r="M467" s="411"/>
      <c r="N467" s="411"/>
    </row>
    <row r="468" spans="1:14" x14ac:dyDescent="0.25">
      <c r="A468" s="251"/>
      <c r="C468" s="381"/>
      <c r="D468" s="381"/>
      <c r="E468" s="381"/>
      <c r="F468" s="379"/>
      <c r="G468" s="367"/>
      <c r="H468" s="379"/>
      <c r="I468" s="433"/>
      <c r="M468" s="411"/>
      <c r="N468" s="411"/>
    </row>
    <row r="469" spans="1:14" x14ac:dyDescent="0.25">
      <c r="A469" s="251"/>
      <c r="B469" s="381" t="s">
        <v>626</v>
      </c>
      <c r="C469" s="381"/>
      <c r="D469" s="381"/>
      <c r="E469" s="381"/>
      <c r="F469" s="379"/>
      <c r="G469" s="367"/>
      <c r="H469" s="379"/>
      <c r="I469" s="433"/>
      <c r="M469" s="411"/>
      <c r="N469" s="411"/>
    </row>
    <row r="470" spans="1:14" x14ac:dyDescent="0.25">
      <c r="A470" s="251"/>
      <c r="B470" s="381"/>
      <c r="C470" s="381"/>
      <c r="D470" s="381"/>
      <c r="E470" s="381"/>
      <c r="F470" s="379"/>
      <c r="G470" s="367"/>
      <c r="H470" s="379"/>
      <c r="I470" s="433"/>
      <c r="M470" s="411"/>
      <c r="N470" s="411"/>
    </row>
    <row r="471" spans="1:14" x14ac:dyDescent="0.25">
      <c r="A471" s="251"/>
      <c r="B471" s="381" t="s">
        <v>478</v>
      </c>
      <c r="C471" s="381"/>
      <c r="D471" s="381"/>
      <c r="E471" s="381"/>
      <c r="F471" s="379"/>
      <c r="G471" s="363">
        <v>2022</v>
      </c>
      <c r="H471" s="379"/>
      <c r="I471" s="363">
        <v>2022</v>
      </c>
      <c r="M471" s="411"/>
      <c r="N471" s="411"/>
    </row>
    <row r="472" spans="1:14" x14ac:dyDescent="0.25">
      <c r="A472" s="251"/>
      <c r="B472" s="365" t="s">
        <v>627</v>
      </c>
      <c r="C472" s="381"/>
      <c r="D472" s="381"/>
      <c r="E472" s="381"/>
      <c r="F472" s="379"/>
      <c r="G472" s="364">
        <v>5096848.1100000003</v>
      </c>
      <c r="H472" s="379"/>
      <c r="I472" s="433"/>
      <c r="M472" s="411"/>
      <c r="N472" s="411"/>
    </row>
    <row r="473" spans="1:14" ht="15.75" customHeight="1" x14ac:dyDescent="0.25">
      <c r="A473" s="251"/>
      <c r="B473" s="365" t="s">
        <v>570</v>
      </c>
      <c r="C473" s="381"/>
      <c r="D473" s="381"/>
      <c r="E473" s="381"/>
      <c r="F473" s="379"/>
      <c r="G473" s="364">
        <v>1366892.15</v>
      </c>
      <c r="H473" s="379"/>
      <c r="I473" s="433"/>
      <c r="M473" s="411"/>
      <c r="N473" s="411"/>
    </row>
    <row r="474" spans="1:14" ht="15" customHeight="1" x14ac:dyDescent="0.25">
      <c r="A474" s="251"/>
      <c r="B474" s="365" t="s">
        <v>628</v>
      </c>
      <c r="C474" s="381"/>
      <c r="D474" s="381"/>
      <c r="E474" s="381"/>
      <c r="F474" s="379"/>
      <c r="G474" s="364">
        <v>186780</v>
      </c>
      <c r="H474" s="379"/>
      <c r="I474" s="433"/>
      <c r="M474" s="411"/>
      <c r="N474" s="411"/>
    </row>
    <row r="475" spans="1:14" x14ac:dyDescent="0.25">
      <c r="A475" s="251"/>
      <c r="B475" s="457" t="s">
        <v>629</v>
      </c>
      <c r="C475" s="436"/>
      <c r="D475" s="436"/>
      <c r="E475" s="436"/>
      <c r="F475" s="251"/>
      <c r="G475" s="364">
        <v>256181.65</v>
      </c>
      <c r="H475" s="251"/>
      <c r="I475" s="382"/>
      <c r="M475" s="411"/>
      <c r="N475" s="411"/>
    </row>
    <row r="476" spans="1:14" x14ac:dyDescent="0.25">
      <c r="A476" s="251"/>
      <c r="B476" s="365" t="s">
        <v>630</v>
      </c>
      <c r="C476" s="436"/>
      <c r="D476" s="436"/>
      <c r="E476" s="436"/>
      <c r="F476" s="251"/>
      <c r="G476" s="459">
        <v>338529.69</v>
      </c>
      <c r="H476" s="251"/>
      <c r="I476" s="382"/>
      <c r="M476" s="411"/>
      <c r="N476" s="411"/>
    </row>
    <row r="477" spans="1:14" x14ac:dyDescent="0.25">
      <c r="A477" s="251"/>
      <c r="B477" s="365" t="s">
        <v>577</v>
      </c>
      <c r="C477" s="436"/>
      <c r="D477" s="436"/>
      <c r="E477" s="436"/>
      <c r="F477" s="251"/>
      <c r="G477" s="364">
        <v>2312876.48</v>
      </c>
      <c r="H477" s="251"/>
      <c r="I477" s="382"/>
      <c r="M477" s="411"/>
      <c r="N477" s="411"/>
    </row>
    <row r="478" spans="1:14" ht="15.75" thickBot="1" x14ac:dyDescent="0.3">
      <c r="A478" s="251"/>
      <c r="B478" s="457" t="s">
        <v>631</v>
      </c>
      <c r="C478" s="436"/>
      <c r="D478" s="436"/>
      <c r="E478" s="436"/>
      <c r="F478" s="251"/>
      <c r="G478" s="458">
        <v>8370244.8099999996</v>
      </c>
      <c r="H478" s="251"/>
      <c r="I478" s="382"/>
      <c r="M478" s="411"/>
      <c r="N478" s="411"/>
    </row>
    <row r="479" spans="1:14" ht="15.75" thickTop="1" x14ac:dyDescent="0.25">
      <c r="A479" s="251"/>
      <c r="B479" s="381" t="s">
        <v>535</v>
      </c>
      <c r="C479" s="436"/>
      <c r="D479" s="436"/>
      <c r="E479" s="436"/>
      <c r="F479" s="251"/>
      <c r="G479" s="368">
        <f>SUM(G472:G478)</f>
        <v>17928352.890000001</v>
      </c>
      <c r="H479" s="251"/>
      <c r="I479" s="382"/>
      <c r="J479" s="461">
        <v>7072787.6500000004</v>
      </c>
      <c r="M479" s="411"/>
      <c r="N479" s="411"/>
    </row>
    <row r="480" spans="1:14" x14ac:dyDescent="0.25">
      <c r="A480" s="251"/>
      <c r="B480" s="436"/>
      <c r="C480" s="436"/>
      <c r="D480" s="436"/>
      <c r="E480" s="436"/>
      <c r="F480" s="251"/>
      <c r="G480" s="364"/>
      <c r="H480" s="251"/>
      <c r="I480" s="382"/>
      <c r="M480" s="411"/>
      <c r="N480" s="411"/>
    </row>
    <row r="481" spans="1:14" x14ac:dyDescent="0.25">
      <c r="A481" s="251"/>
      <c r="B481" s="381"/>
      <c r="C481" s="381"/>
      <c r="D481" s="381"/>
      <c r="E481" s="381"/>
      <c r="F481" s="370"/>
      <c r="G481" s="367"/>
      <c r="H481" s="370"/>
      <c r="I481" s="368"/>
      <c r="M481" s="411"/>
      <c r="N481" s="411"/>
    </row>
    <row r="482" spans="1:14" ht="15.75" x14ac:dyDescent="0.25">
      <c r="A482" s="251"/>
      <c r="B482" s="540" t="s">
        <v>632</v>
      </c>
      <c r="C482" s="540"/>
      <c r="D482" s="540"/>
      <c r="E482" s="540"/>
      <c r="F482" s="540"/>
      <c r="G482" s="540"/>
      <c r="H482" s="540"/>
      <c r="I482" s="540"/>
    </row>
    <row r="483" spans="1:14" x14ac:dyDescent="0.25">
      <c r="A483" s="251"/>
      <c r="B483" s="541" t="s">
        <v>633</v>
      </c>
      <c r="C483" s="541"/>
      <c r="D483" s="541"/>
      <c r="E483" s="541"/>
      <c r="F483" s="541"/>
      <c r="G483" s="541"/>
      <c r="H483" s="541"/>
      <c r="I483" s="541"/>
    </row>
    <row r="484" spans="1:14" x14ac:dyDescent="0.25">
      <c r="A484" s="251"/>
      <c r="B484" s="362"/>
      <c r="C484" s="362"/>
      <c r="D484" s="362"/>
      <c r="E484" s="362"/>
      <c r="F484" s="362"/>
      <c r="G484" s="362"/>
      <c r="H484" s="362"/>
      <c r="I484" s="362"/>
    </row>
    <row r="485" spans="1:14" x14ac:dyDescent="0.25">
      <c r="A485" s="251"/>
      <c r="B485" s="438" t="s">
        <v>478</v>
      </c>
      <c r="C485" s="362"/>
      <c r="D485" s="362"/>
      <c r="E485" s="362"/>
      <c r="F485" s="362"/>
      <c r="G485" s="363">
        <v>2022</v>
      </c>
      <c r="H485" s="362"/>
      <c r="I485" s="363">
        <v>2021</v>
      </c>
    </row>
    <row r="486" spans="1:14" x14ac:dyDescent="0.25">
      <c r="A486" s="251"/>
      <c r="B486" s="362" t="s">
        <v>576</v>
      </c>
      <c r="C486" s="362"/>
      <c r="D486" s="362"/>
      <c r="E486" s="362"/>
      <c r="F486" s="362"/>
      <c r="G486" s="439">
        <v>310110.40000000002</v>
      </c>
      <c r="H486" s="362"/>
      <c r="I486" s="362">
        <v>0</v>
      </c>
    </row>
    <row r="487" spans="1:14" ht="15.75" thickBot="1" x14ac:dyDescent="0.3">
      <c r="A487" s="251"/>
      <c r="B487" s="362" t="s">
        <v>577</v>
      </c>
      <c r="C487" s="362"/>
      <c r="D487" s="362"/>
      <c r="E487" s="362"/>
      <c r="F487" s="362"/>
      <c r="G487" s="440">
        <v>338529.69</v>
      </c>
      <c r="H487" s="362"/>
      <c r="I487" s="362">
        <v>0</v>
      </c>
    </row>
    <row r="488" spans="1:14" ht="16.5" thickTop="1" thickBot="1" x14ac:dyDescent="0.3">
      <c r="A488" s="251"/>
      <c r="B488" s="547" t="s">
        <v>540</v>
      </c>
      <c r="C488" s="547"/>
      <c r="D488" s="547"/>
      <c r="E488" s="547"/>
      <c r="F488" s="362"/>
      <c r="G488" s="441">
        <f>+G486+G487</f>
        <v>648640.09000000008</v>
      </c>
      <c r="H488" s="362"/>
      <c r="I488" s="362">
        <v>0</v>
      </c>
      <c r="J488" s="111"/>
    </row>
    <row r="489" spans="1:14" ht="15.75" thickTop="1" x14ac:dyDescent="0.25">
      <c r="A489" s="251"/>
      <c r="B489" s="362"/>
      <c r="C489" s="362"/>
      <c r="D489" s="362"/>
      <c r="E489" s="362"/>
      <c r="F489" s="362"/>
      <c r="G489" s="362"/>
      <c r="H489" s="362"/>
      <c r="I489" s="362"/>
    </row>
    <row r="490" spans="1:14" x14ac:dyDescent="0.25">
      <c r="A490" s="251"/>
      <c r="B490" s="544"/>
      <c r="C490" s="544"/>
      <c r="D490" s="544"/>
      <c r="E490" s="544"/>
      <c r="F490" s="544"/>
      <c r="G490" s="544"/>
      <c r="H490" s="544"/>
      <c r="I490" s="544"/>
      <c r="M490" s="319"/>
      <c r="N490" s="319"/>
    </row>
    <row r="491" spans="1:14" ht="15.75" x14ac:dyDescent="0.25">
      <c r="A491" s="251"/>
      <c r="B491" s="540" t="s">
        <v>634</v>
      </c>
      <c r="C491" s="540"/>
      <c r="D491" s="540"/>
      <c r="E491" s="540"/>
      <c r="F491" s="540"/>
      <c r="G491" s="540"/>
      <c r="H491" s="540"/>
      <c r="I491" s="540"/>
    </row>
    <row r="492" spans="1:14" x14ac:dyDescent="0.25">
      <c r="A492" s="251"/>
      <c r="B492" s="544"/>
      <c r="C492" s="544"/>
      <c r="D492" s="544"/>
      <c r="E492" s="544"/>
      <c r="F492" s="544"/>
      <c r="G492" s="544"/>
      <c r="H492" s="544"/>
      <c r="I492" s="544"/>
    </row>
    <row r="493" spans="1:14" x14ac:dyDescent="0.25">
      <c r="A493" s="251"/>
      <c r="B493" s="576" t="s">
        <v>578</v>
      </c>
      <c r="C493" s="576"/>
      <c r="D493" s="576"/>
      <c r="E493" s="576"/>
      <c r="F493" s="576"/>
      <c r="G493" s="576"/>
      <c r="H493" s="576"/>
      <c r="I493" s="576"/>
    </row>
    <row r="494" spans="1:14" x14ac:dyDescent="0.25">
      <c r="A494" s="251"/>
      <c r="B494" s="545"/>
      <c r="C494" s="545"/>
      <c r="D494" s="545"/>
      <c r="E494" s="545"/>
      <c r="F494" s="545"/>
      <c r="G494" s="363">
        <v>2022</v>
      </c>
      <c r="H494" s="545"/>
      <c r="I494" s="363">
        <v>2021</v>
      </c>
    </row>
    <row r="495" spans="1:14" x14ac:dyDescent="0.25">
      <c r="A495" s="251"/>
      <c r="B495" s="548" t="s">
        <v>579</v>
      </c>
      <c r="C495" s="548"/>
      <c r="D495" s="548"/>
      <c r="E495" s="548"/>
      <c r="F495" s="545"/>
      <c r="G495" s="400">
        <v>0</v>
      </c>
      <c r="H495" s="545"/>
      <c r="I495" s="431">
        <v>62175</v>
      </c>
    </row>
    <row r="496" spans="1:14" ht="15.75" thickBot="1" x14ac:dyDescent="0.3">
      <c r="A496" s="251"/>
      <c r="B496" s="564" t="s">
        <v>580</v>
      </c>
      <c r="C496" s="564"/>
      <c r="D496" s="564"/>
      <c r="E496" s="564"/>
      <c r="F496" s="545"/>
      <c r="G496" s="460">
        <v>0</v>
      </c>
      <c r="H496" s="545"/>
      <c r="I496" s="442">
        <f>+I495</f>
        <v>62175</v>
      </c>
    </row>
    <row r="497" spans="1:9" ht="15.75" thickTop="1" x14ac:dyDescent="0.25">
      <c r="A497" s="251"/>
      <c r="B497" s="251"/>
      <c r="C497" s="251"/>
      <c r="D497" s="251"/>
      <c r="E497" s="251"/>
      <c r="F497" s="251"/>
      <c r="G497" s="251"/>
      <c r="H497" s="251"/>
      <c r="I497" s="251"/>
    </row>
    <row r="498" spans="1:9" ht="15.75" x14ac:dyDescent="0.25">
      <c r="A498" s="251"/>
      <c r="B498" s="540" t="s">
        <v>581</v>
      </c>
      <c r="C498" s="540"/>
      <c r="D498" s="540"/>
      <c r="E498" s="540"/>
      <c r="F498" s="540"/>
      <c r="G498" s="540"/>
      <c r="H498" s="540"/>
      <c r="I498" s="540"/>
    </row>
    <row r="499" spans="1:9" x14ac:dyDescent="0.25">
      <c r="A499" s="251"/>
      <c r="B499" s="541" t="s">
        <v>582</v>
      </c>
      <c r="C499" s="541"/>
      <c r="D499" s="541"/>
      <c r="E499" s="541"/>
      <c r="F499" s="541"/>
      <c r="G499" s="541"/>
      <c r="H499" s="541"/>
      <c r="I499" s="541"/>
    </row>
    <row r="500" spans="1:9" x14ac:dyDescent="0.25">
      <c r="A500" s="251"/>
      <c r="B500" s="362"/>
      <c r="C500" s="362"/>
      <c r="D500" s="362"/>
      <c r="E500" s="362"/>
      <c r="F500" s="362"/>
      <c r="G500" s="362"/>
      <c r="H500" s="362"/>
      <c r="I500" s="362"/>
    </row>
    <row r="501" spans="1:9" ht="26.25" customHeight="1" x14ac:dyDescent="0.25">
      <c r="A501" s="251"/>
      <c r="B501" s="537" t="s">
        <v>635</v>
      </c>
      <c r="C501" s="537"/>
      <c r="D501" s="537"/>
      <c r="E501" s="537"/>
      <c r="F501" s="537"/>
      <c r="G501" s="537"/>
      <c r="H501" s="537"/>
      <c r="I501" s="537"/>
    </row>
    <row r="502" spans="1:9" x14ac:dyDescent="0.25">
      <c r="A502" s="251"/>
      <c r="B502" s="537"/>
      <c r="C502" s="537"/>
      <c r="D502" s="537"/>
      <c r="E502" s="537"/>
      <c r="F502" s="537"/>
      <c r="G502" s="537"/>
      <c r="H502" s="537"/>
      <c r="I502" s="537"/>
    </row>
    <row r="503" spans="1:9" x14ac:dyDescent="0.25">
      <c r="A503" s="251"/>
      <c r="B503" s="576" t="s">
        <v>583</v>
      </c>
      <c r="C503" s="576"/>
      <c r="D503" s="576"/>
      <c r="E503" s="576"/>
      <c r="F503" s="576"/>
      <c r="G503" s="576"/>
      <c r="H503" s="576"/>
      <c r="I503" s="576"/>
    </row>
    <row r="504" spans="1:9" x14ac:dyDescent="0.25">
      <c r="A504" s="251"/>
      <c r="B504" s="362"/>
      <c r="C504" s="362"/>
      <c r="D504" s="362"/>
      <c r="E504" s="362"/>
      <c r="F504" s="362"/>
      <c r="G504" s="362"/>
      <c r="H504" s="362"/>
      <c r="I504" s="362"/>
    </row>
    <row r="505" spans="1:9" x14ac:dyDescent="0.25">
      <c r="A505" s="251"/>
      <c r="B505" s="541" t="s">
        <v>584</v>
      </c>
      <c r="C505" s="541"/>
      <c r="D505" s="541"/>
      <c r="E505" s="541"/>
      <c r="F505" s="541"/>
      <c r="G505" s="541"/>
      <c r="H505" s="541"/>
      <c r="I505" s="541"/>
    </row>
    <row r="506" spans="1:9" x14ac:dyDescent="0.25">
      <c r="A506" s="251"/>
      <c r="B506" s="362"/>
      <c r="C506" s="362"/>
      <c r="D506" s="362"/>
      <c r="E506" s="362"/>
      <c r="F506" s="362"/>
      <c r="G506" s="362"/>
      <c r="H506" s="362"/>
      <c r="I506" s="362"/>
    </row>
    <row r="507" spans="1:9" x14ac:dyDescent="0.25">
      <c r="A507" s="251"/>
      <c r="B507" s="362"/>
      <c r="C507" s="362"/>
      <c r="D507" s="362"/>
      <c r="E507" s="362"/>
      <c r="F507" s="362"/>
      <c r="G507" s="362"/>
      <c r="H507" s="362"/>
      <c r="I507" s="362"/>
    </row>
    <row r="508" spans="1:9" x14ac:dyDescent="0.25">
      <c r="A508" s="251"/>
      <c r="B508" s="541" t="s">
        <v>585</v>
      </c>
      <c r="C508" s="541"/>
      <c r="D508" s="541"/>
      <c r="E508" s="541"/>
      <c r="F508" s="541"/>
      <c r="G508" s="541"/>
      <c r="H508" s="541"/>
      <c r="I508" s="541"/>
    </row>
    <row r="509" spans="1:9" x14ac:dyDescent="0.25">
      <c r="A509" s="251"/>
      <c r="B509" s="362"/>
      <c r="C509" s="362"/>
      <c r="D509" s="362"/>
      <c r="E509" s="362"/>
      <c r="F509" s="362"/>
      <c r="G509" s="362"/>
      <c r="H509" s="362"/>
      <c r="I509" s="362"/>
    </row>
    <row r="510" spans="1:9" ht="15.75" hidden="1" customHeight="1" x14ac:dyDescent="0.25">
      <c r="A510" s="251"/>
      <c r="B510" s="362"/>
      <c r="C510" s="362"/>
      <c r="D510" s="362"/>
      <c r="E510" s="362"/>
      <c r="F510" s="362"/>
      <c r="G510" s="362"/>
      <c r="H510" s="362"/>
      <c r="I510" s="362"/>
    </row>
    <row r="511" spans="1:9" ht="15.75" hidden="1" customHeight="1" x14ac:dyDescent="0.25">
      <c r="A511" s="251"/>
      <c r="B511" s="362"/>
      <c r="C511" s="362"/>
      <c r="D511" s="362"/>
      <c r="E511" s="362"/>
      <c r="F511" s="362"/>
      <c r="G511" s="362"/>
      <c r="H511" s="362"/>
      <c r="I511" s="362"/>
    </row>
    <row r="512" spans="1:9" x14ac:dyDescent="0.25">
      <c r="A512" s="251"/>
      <c r="B512" s="542" t="s">
        <v>586</v>
      </c>
      <c r="C512" s="542"/>
      <c r="D512" s="542"/>
      <c r="E512" s="542"/>
      <c r="F512" s="542"/>
      <c r="G512" s="542"/>
      <c r="H512" s="542"/>
      <c r="I512" s="542"/>
    </row>
    <row r="513" spans="1:9" ht="36" customHeight="1" x14ac:dyDescent="0.25">
      <c r="A513" s="251"/>
      <c r="B513" s="542"/>
      <c r="C513" s="542"/>
      <c r="D513" s="542"/>
      <c r="E513" s="542"/>
      <c r="F513" s="542"/>
      <c r="G513" s="542"/>
      <c r="H513" s="542"/>
      <c r="I513" s="542"/>
    </row>
    <row r="514" spans="1:9" x14ac:dyDescent="0.25">
      <c r="A514" s="251"/>
      <c r="B514" s="251"/>
      <c r="C514" s="251"/>
      <c r="D514" s="251"/>
      <c r="E514" s="251"/>
      <c r="F514" s="251"/>
      <c r="G514" s="251"/>
      <c r="H514" s="251"/>
      <c r="I514" s="251"/>
    </row>
    <row r="515" spans="1:9" x14ac:dyDescent="0.25">
      <c r="A515" s="251"/>
      <c r="B515" s="251"/>
      <c r="C515" s="251"/>
      <c r="D515" s="251"/>
      <c r="E515" s="251"/>
      <c r="F515" s="251"/>
      <c r="G515" s="251"/>
      <c r="H515" s="251"/>
      <c r="I515" s="251"/>
    </row>
    <row r="516" spans="1:9" x14ac:dyDescent="0.25">
      <c r="A516" s="251"/>
      <c r="B516" s="251"/>
      <c r="C516" s="251"/>
      <c r="D516" s="251"/>
      <c r="E516" s="251"/>
      <c r="F516" s="251"/>
      <c r="G516" s="251"/>
      <c r="H516" s="251"/>
      <c r="I516" s="251"/>
    </row>
    <row r="517" spans="1:9" x14ac:dyDescent="0.25">
      <c r="A517" s="251"/>
      <c r="B517" s="251"/>
      <c r="C517" s="251"/>
      <c r="D517" s="251"/>
      <c r="E517" s="251"/>
      <c r="F517" s="251"/>
      <c r="G517" s="251"/>
      <c r="H517" s="251"/>
      <c r="I517" s="251"/>
    </row>
    <row r="518" spans="1:9" x14ac:dyDescent="0.25">
      <c r="A518" s="251"/>
      <c r="B518" s="251"/>
      <c r="C518" s="251"/>
      <c r="D518" s="251"/>
      <c r="E518" s="251"/>
      <c r="F518" s="251"/>
      <c r="G518" s="251"/>
      <c r="H518" s="251"/>
      <c r="I518" s="251"/>
    </row>
    <row r="519" spans="1:9" x14ac:dyDescent="0.25">
      <c r="A519" s="251"/>
      <c r="B519" s="251"/>
      <c r="C519" s="251"/>
      <c r="D519" s="251"/>
      <c r="E519" s="251"/>
      <c r="F519" s="251"/>
      <c r="G519" s="251"/>
      <c r="H519" s="251"/>
      <c r="I519" s="251"/>
    </row>
    <row r="520" spans="1:9" x14ac:dyDescent="0.25">
      <c r="A520" s="251"/>
      <c r="B520" s="251"/>
      <c r="C520" s="251"/>
      <c r="D520" s="251"/>
      <c r="E520" s="251"/>
      <c r="F520" s="251"/>
      <c r="G520" s="251"/>
      <c r="H520" s="251"/>
      <c r="I520" s="251"/>
    </row>
    <row r="521" spans="1:9" x14ac:dyDescent="0.25">
      <c r="A521" s="251"/>
      <c r="B521" s="251"/>
      <c r="C521" s="251"/>
      <c r="D521" s="251"/>
      <c r="E521" s="251"/>
      <c r="F521" s="251"/>
      <c r="G521" s="251"/>
      <c r="H521" s="251"/>
      <c r="I521" s="251"/>
    </row>
    <row r="522" spans="1:9" x14ac:dyDescent="0.25">
      <c r="A522" s="382" t="s">
        <v>587</v>
      </c>
      <c r="B522" s="382"/>
      <c r="C522" s="382"/>
      <c r="D522" s="382"/>
      <c r="E522" s="382"/>
      <c r="F522" s="382"/>
      <c r="G522" s="382"/>
      <c r="H522" s="382"/>
      <c r="I522" s="382"/>
    </row>
    <row r="523" spans="1:9" x14ac:dyDescent="0.25">
      <c r="A523" s="382"/>
      <c r="B523" s="382"/>
      <c r="C523" s="382"/>
      <c r="D523" s="382"/>
      <c r="E523" s="382"/>
      <c r="F523" s="382"/>
      <c r="G523" s="382"/>
      <c r="H523" s="382"/>
      <c r="I523" s="382"/>
    </row>
    <row r="524" spans="1:9" x14ac:dyDescent="0.25">
      <c r="A524" s="382"/>
      <c r="B524" s="382"/>
      <c r="C524" s="382"/>
      <c r="D524" s="382"/>
      <c r="E524" s="382"/>
      <c r="F524" s="382"/>
      <c r="G524" s="382"/>
      <c r="H524" s="382"/>
      <c r="I524" s="382"/>
    </row>
    <row r="525" spans="1:9" x14ac:dyDescent="0.25">
      <c r="A525" s="382"/>
      <c r="B525" s="382"/>
      <c r="C525" s="382"/>
      <c r="D525" s="382"/>
      <c r="E525" s="382"/>
      <c r="F525" s="382"/>
      <c r="G525" s="382"/>
      <c r="H525" s="382"/>
      <c r="I525" s="382"/>
    </row>
    <row r="526" spans="1:9" x14ac:dyDescent="0.25">
      <c r="A526" s="382"/>
      <c r="B526" s="382"/>
      <c r="C526" s="382"/>
      <c r="D526" s="382"/>
      <c r="E526" s="382"/>
      <c r="F526" s="382"/>
      <c r="G526" s="382"/>
      <c r="H526" s="382"/>
      <c r="I526" s="382"/>
    </row>
    <row r="527" spans="1:9" x14ac:dyDescent="0.25">
      <c r="A527" s="382"/>
      <c r="B527" s="382"/>
      <c r="C527" s="382"/>
      <c r="D527" s="382"/>
      <c r="E527" s="382"/>
      <c r="F527" s="382"/>
      <c r="G527" s="382"/>
      <c r="H527" s="382"/>
      <c r="I527" s="382"/>
    </row>
    <row r="528" spans="1:9" x14ac:dyDescent="0.25">
      <c r="A528" s="382"/>
      <c r="B528" s="382"/>
      <c r="C528" s="382"/>
      <c r="D528" s="382"/>
      <c r="E528" s="382"/>
      <c r="F528" s="382"/>
      <c r="G528" s="382"/>
      <c r="H528" s="382"/>
      <c r="I528" s="382"/>
    </row>
    <row r="529" spans="1:9" x14ac:dyDescent="0.25">
      <c r="A529" s="382"/>
      <c r="B529" s="382"/>
      <c r="C529" s="382"/>
      <c r="D529" s="382"/>
      <c r="E529" s="382"/>
      <c r="F529" s="382"/>
      <c r="G529" s="382"/>
      <c r="H529" s="382"/>
      <c r="I529" s="382"/>
    </row>
    <row r="530" spans="1:9" x14ac:dyDescent="0.25">
      <c r="A530" s="382"/>
      <c r="B530" s="382"/>
      <c r="C530" s="382"/>
      <c r="D530" s="382"/>
      <c r="E530" s="382"/>
      <c r="F530" s="382"/>
      <c r="G530" s="382"/>
      <c r="H530" s="382"/>
      <c r="I530" s="382"/>
    </row>
    <row r="531" spans="1:9" x14ac:dyDescent="0.25">
      <c r="A531" s="382"/>
      <c r="B531" s="382"/>
      <c r="C531" s="382"/>
      <c r="D531" s="382"/>
      <c r="E531" s="382"/>
      <c r="F531" s="382"/>
      <c r="G531" s="382"/>
      <c r="H531" s="382"/>
      <c r="I531" s="382"/>
    </row>
    <row r="532" spans="1:9" x14ac:dyDescent="0.25">
      <c r="A532" s="382"/>
      <c r="B532" s="382"/>
      <c r="C532" s="382"/>
      <c r="D532" s="382"/>
      <c r="E532" s="382"/>
      <c r="F532" s="382"/>
      <c r="G532" s="382"/>
      <c r="H532" s="382"/>
      <c r="I532" s="382"/>
    </row>
    <row r="533" spans="1:9" x14ac:dyDescent="0.25">
      <c r="A533" s="382"/>
      <c r="B533" s="382"/>
      <c r="C533" s="382"/>
      <c r="D533" s="382"/>
      <c r="E533" s="382"/>
      <c r="F533" s="382"/>
      <c r="G533" s="382"/>
      <c r="H533" s="382"/>
      <c r="I533" s="382"/>
    </row>
    <row r="534" spans="1:9" x14ac:dyDescent="0.25">
      <c r="A534" s="382"/>
      <c r="B534" s="382"/>
      <c r="C534" s="382"/>
      <c r="D534" s="382"/>
      <c r="E534" s="382"/>
      <c r="F534" s="382"/>
      <c r="G534" s="382"/>
      <c r="H534" s="382"/>
      <c r="I534" s="382"/>
    </row>
    <row r="535" spans="1:9" x14ac:dyDescent="0.25">
      <c r="A535" s="382"/>
      <c r="B535" s="382"/>
      <c r="C535" s="382"/>
      <c r="D535" s="382"/>
      <c r="E535" s="382"/>
      <c r="F535" s="382"/>
      <c r="G535" s="382"/>
      <c r="H535" s="382"/>
      <c r="I535" s="382"/>
    </row>
    <row r="536" spans="1:9" x14ac:dyDescent="0.25">
      <c r="A536" s="382"/>
      <c r="B536" s="382"/>
      <c r="C536" s="382"/>
      <c r="D536" s="382"/>
      <c r="E536" s="382"/>
      <c r="F536" s="382"/>
      <c r="G536" s="382"/>
      <c r="H536" s="382"/>
      <c r="I536" s="382"/>
    </row>
    <row r="537" spans="1:9" x14ac:dyDescent="0.25">
      <c r="A537" s="382"/>
      <c r="B537" s="382"/>
      <c r="C537" s="382"/>
      <c r="D537" s="382"/>
      <c r="E537" s="382"/>
      <c r="F537" s="382"/>
      <c r="G537" s="382"/>
      <c r="H537" s="382"/>
      <c r="I537" s="382"/>
    </row>
    <row r="538" spans="1:9" x14ac:dyDescent="0.25">
      <c r="A538" s="382"/>
      <c r="B538" s="382"/>
      <c r="C538" s="382"/>
      <c r="D538" s="382"/>
      <c r="E538" s="382"/>
      <c r="F538" s="382"/>
      <c r="G538" s="382"/>
      <c r="H538" s="382"/>
      <c r="I538" s="382"/>
    </row>
    <row r="539" spans="1:9" x14ac:dyDescent="0.25">
      <c r="A539" s="382"/>
      <c r="B539" s="382"/>
      <c r="C539" s="382"/>
      <c r="D539" s="382"/>
      <c r="E539" s="382"/>
      <c r="F539" s="382"/>
      <c r="G539" s="382"/>
      <c r="H539" s="382"/>
      <c r="I539" s="382"/>
    </row>
    <row r="540" spans="1:9" x14ac:dyDescent="0.25">
      <c r="A540" s="382"/>
      <c r="B540" s="382"/>
      <c r="C540" s="382"/>
      <c r="D540" s="382"/>
      <c r="E540" s="382"/>
      <c r="F540" s="382"/>
      <c r="G540" s="382"/>
      <c r="H540" s="382"/>
      <c r="I540" s="382"/>
    </row>
    <row r="541" spans="1:9" x14ac:dyDescent="0.25">
      <c r="A541" s="382"/>
      <c r="B541" s="382"/>
      <c r="C541" s="382"/>
      <c r="D541" s="382"/>
      <c r="E541" s="382"/>
      <c r="F541" s="382"/>
      <c r="G541" s="382"/>
      <c r="H541" s="382"/>
      <c r="I541" s="382"/>
    </row>
    <row r="542" spans="1:9" x14ac:dyDescent="0.25">
      <c r="A542" s="382"/>
      <c r="B542" s="382"/>
      <c r="C542" s="382"/>
      <c r="D542" s="382"/>
      <c r="E542" s="382"/>
      <c r="F542" s="382"/>
      <c r="G542" s="382"/>
      <c r="H542" s="382"/>
      <c r="I542" s="382"/>
    </row>
    <row r="543" spans="1:9" x14ac:dyDescent="0.25">
      <c r="A543" s="382"/>
      <c r="B543" s="382"/>
      <c r="C543" s="382"/>
      <c r="D543" s="382"/>
      <c r="E543" s="382"/>
      <c r="F543" s="382"/>
      <c r="G543" s="382"/>
      <c r="H543" s="382"/>
      <c r="I543" s="382"/>
    </row>
    <row r="544" spans="1:9" x14ac:dyDescent="0.25">
      <c r="A544" s="382"/>
      <c r="B544" s="382"/>
      <c r="C544" s="382"/>
      <c r="D544" s="382"/>
      <c r="E544" s="382"/>
      <c r="F544" s="382"/>
      <c r="G544" s="382"/>
      <c r="H544" s="382"/>
      <c r="I544" s="382"/>
    </row>
    <row r="545" spans="1:9" x14ac:dyDescent="0.25">
      <c r="A545" s="382"/>
      <c r="B545" s="382"/>
      <c r="C545" s="382"/>
      <c r="D545" s="382"/>
      <c r="E545" s="382"/>
      <c r="F545" s="382"/>
      <c r="G545" s="382"/>
      <c r="H545" s="382"/>
      <c r="I545" s="382"/>
    </row>
    <row r="546" spans="1:9" x14ac:dyDescent="0.25">
      <c r="A546" s="382"/>
      <c r="B546" s="382"/>
      <c r="C546" s="382"/>
      <c r="D546" s="382"/>
      <c r="E546" s="382"/>
      <c r="F546" s="382"/>
      <c r="G546" s="382"/>
      <c r="H546" s="382"/>
      <c r="I546" s="382"/>
    </row>
    <row r="547" spans="1:9" x14ac:dyDescent="0.25">
      <c r="A547" s="382"/>
      <c r="B547" s="382"/>
      <c r="C547" s="382"/>
      <c r="D547" s="382"/>
      <c r="E547" s="382"/>
      <c r="F547" s="382"/>
      <c r="G547" s="382"/>
      <c r="H547" s="382"/>
      <c r="I547" s="382"/>
    </row>
    <row r="548" spans="1:9" x14ac:dyDescent="0.25">
      <c r="A548" s="382"/>
      <c r="B548" s="382"/>
      <c r="C548" s="382"/>
      <c r="D548" s="382"/>
      <c r="E548" s="382"/>
      <c r="F548" s="382"/>
      <c r="G548" s="382"/>
      <c r="H548" s="382"/>
      <c r="I548" s="382"/>
    </row>
    <row r="549" spans="1:9" x14ac:dyDescent="0.25">
      <c r="A549" s="382"/>
      <c r="B549" s="382"/>
      <c r="C549" s="382"/>
      <c r="D549" s="382"/>
      <c r="E549" s="382"/>
      <c r="F549" s="382"/>
      <c r="G549" s="382"/>
      <c r="H549" s="382"/>
      <c r="I549" s="382"/>
    </row>
    <row r="550" spans="1:9" x14ac:dyDescent="0.25">
      <c r="A550" s="382"/>
      <c r="B550" s="382"/>
      <c r="C550" s="382"/>
      <c r="D550" s="382"/>
      <c r="E550" s="382"/>
      <c r="F550" s="382"/>
      <c r="G550" s="382"/>
      <c r="H550" s="382"/>
      <c r="I550" s="382"/>
    </row>
    <row r="551" spans="1:9" x14ac:dyDescent="0.25">
      <c r="A551" s="382"/>
      <c r="B551" s="382"/>
      <c r="C551" s="382"/>
      <c r="D551" s="382"/>
      <c r="E551" s="382"/>
      <c r="F551" s="382"/>
      <c r="G551" s="382"/>
      <c r="H551" s="382"/>
      <c r="I551" s="382"/>
    </row>
    <row r="552" spans="1:9" x14ac:dyDescent="0.25">
      <c r="A552" s="382"/>
      <c r="B552" s="382"/>
      <c r="C552" s="382"/>
      <c r="D552" s="382"/>
      <c r="E552" s="382"/>
      <c r="F552" s="382"/>
      <c r="G552" s="382"/>
      <c r="H552" s="382"/>
      <c r="I552" s="382"/>
    </row>
    <row r="553" spans="1:9" x14ac:dyDescent="0.25">
      <c r="A553" s="382"/>
      <c r="B553" s="382"/>
      <c r="C553" s="382"/>
      <c r="D553" s="382"/>
      <c r="E553" s="382"/>
      <c r="F553" s="382"/>
      <c r="G553" s="382"/>
      <c r="H553" s="382"/>
      <c r="I553" s="382"/>
    </row>
    <row r="554" spans="1:9" x14ac:dyDescent="0.25">
      <c r="A554" s="382"/>
      <c r="B554" s="382"/>
      <c r="C554" s="382"/>
      <c r="D554" s="382"/>
      <c r="E554" s="382"/>
      <c r="F554" s="382"/>
      <c r="G554" s="382"/>
      <c r="H554" s="382"/>
      <c r="I554" s="382"/>
    </row>
    <row r="555" spans="1:9" x14ac:dyDescent="0.25">
      <c r="A555" s="382"/>
      <c r="B555" s="382"/>
      <c r="C555" s="382"/>
      <c r="D555" s="382"/>
      <c r="E555" s="382"/>
      <c r="F555" s="382"/>
      <c r="G555" s="382"/>
      <c r="H555" s="382"/>
      <c r="I555" s="382"/>
    </row>
    <row r="556" spans="1:9" x14ac:dyDescent="0.25">
      <c r="A556" s="382"/>
      <c r="B556" s="382"/>
      <c r="C556" s="382"/>
      <c r="D556" s="382"/>
      <c r="E556" s="382"/>
      <c r="F556" s="382"/>
      <c r="G556" s="382"/>
      <c r="H556" s="382"/>
      <c r="I556" s="382"/>
    </row>
    <row r="557" spans="1:9" x14ac:dyDescent="0.25">
      <c r="A557" s="382"/>
      <c r="B557" s="382"/>
      <c r="C557" s="382"/>
      <c r="D557" s="382"/>
      <c r="E557" s="382"/>
      <c r="F557" s="382"/>
      <c r="G557" s="382"/>
      <c r="H557" s="382"/>
      <c r="I557" s="382"/>
    </row>
    <row r="558" spans="1:9" x14ac:dyDescent="0.25">
      <c r="A558" s="382"/>
      <c r="B558" s="382"/>
      <c r="C558" s="382"/>
      <c r="D558" s="382"/>
      <c r="E558" s="382"/>
      <c r="F558" s="382"/>
      <c r="G558" s="382"/>
      <c r="H558" s="382"/>
      <c r="I558" s="382"/>
    </row>
    <row r="559" spans="1:9" x14ac:dyDescent="0.25">
      <c r="A559" s="382"/>
      <c r="B559" s="382"/>
      <c r="C559" s="382"/>
      <c r="D559" s="382"/>
      <c r="E559" s="382"/>
      <c r="F559" s="382"/>
      <c r="G559" s="382"/>
      <c r="H559" s="382"/>
      <c r="I559" s="382"/>
    </row>
    <row r="560" spans="1:9" x14ac:dyDescent="0.25">
      <c r="A560" s="382"/>
      <c r="B560" s="382"/>
      <c r="C560" s="382"/>
      <c r="D560" s="382"/>
      <c r="E560" s="382"/>
      <c r="F560" s="382"/>
      <c r="G560" s="382"/>
      <c r="H560" s="382"/>
      <c r="I560" s="382"/>
    </row>
    <row r="561" spans="1:9" x14ac:dyDescent="0.25">
      <c r="A561" s="382"/>
      <c r="B561" s="382"/>
      <c r="C561" s="382"/>
      <c r="D561" s="382"/>
      <c r="E561" s="382"/>
      <c r="F561" s="382"/>
      <c r="G561" s="382"/>
      <c r="H561" s="382"/>
      <c r="I561" s="382"/>
    </row>
    <row r="562" spans="1:9" x14ac:dyDescent="0.25">
      <c r="A562" s="382"/>
      <c r="B562" s="382"/>
      <c r="C562" s="382"/>
      <c r="D562" s="382"/>
      <c r="E562" s="382"/>
      <c r="F562" s="382"/>
      <c r="G562" s="382"/>
      <c r="H562" s="382"/>
      <c r="I562" s="382"/>
    </row>
  </sheetData>
  <mergeCells count="272">
    <mergeCell ref="B512:I513"/>
    <mergeCell ref="B498:I498"/>
    <mergeCell ref="B499:I499"/>
    <mergeCell ref="B501:I502"/>
    <mergeCell ref="B503:I503"/>
    <mergeCell ref="B505:I505"/>
    <mergeCell ref="B508:I508"/>
    <mergeCell ref="B493:I493"/>
    <mergeCell ref="B494:E494"/>
    <mergeCell ref="F494:F496"/>
    <mergeCell ref="H494:H496"/>
    <mergeCell ref="B495:E495"/>
    <mergeCell ref="B496:E496"/>
    <mergeCell ref="B482:I482"/>
    <mergeCell ref="B483:I483"/>
    <mergeCell ref="B488:E488"/>
    <mergeCell ref="B490:I490"/>
    <mergeCell ref="B491:I491"/>
    <mergeCell ref="B492:I492"/>
    <mergeCell ref="B460:I460"/>
    <mergeCell ref="B461:E461"/>
    <mergeCell ref="F461:F467"/>
    <mergeCell ref="H461:H467"/>
    <mergeCell ref="B462:E462"/>
    <mergeCell ref="B463:E463"/>
    <mergeCell ref="B464:E464"/>
    <mergeCell ref="B465:E465"/>
    <mergeCell ref="B466:E466"/>
    <mergeCell ref="B467:E467"/>
    <mergeCell ref="B451:E451"/>
    <mergeCell ref="B452:E452"/>
    <mergeCell ref="B454:E454"/>
    <mergeCell ref="B455:E455"/>
    <mergeCell ref="B456:E456"/>
    <mergeCell ref="B459:I459"/>
    <mergeCell ref="B443:I443"/>
    <mergeCell ref="B444:I444"/>
    <mergeCell ref="B445:I445"/>
    <mergeCell ref="B446:E446"/>
    <mergeCell ref="B447:E447"/>
    <mergeCell ref="F447:F455"/>
    <mergeCell ref="H447:H455"/>
    <mergeCell ref="B448:E448"/>
    <mergeCell ref="B449:E449"/>
    <mergeCell ref="B450:E450"/>
    <mergeCell ref="B433:I433"/>
    <mergeCell ref="B434:E434"/>
    <mergeCell ref="F434:F439"/>
    <mergeCell ref="H434:H439"/>
    <mergeCell ref="B435:E435"/>
    <mergeCell ref="B439:E439"/>
    <mergeCell ref="B425:E425"/>
    <mergeCell ref="B426:C426"/>
    <mergeCell ref="B429:I429"/>
    <mergeCell ref="B430:I430"/>
    <mergeCell ref="B431:I431"/>
    <mergeCell ref="B432:I432"/>
    <mergeCell ref="B418:E418"/>
    <mergeCell ref="B419:E419"/>
    <mergeCell ref="B420:E420"/>
    <mergeCell ref="B421:E421"/>
    <mergeCell ref="B423:E423"/>
    <mergeCell ref="B424:E424"/>
    <mergeCell ref="B409:I409"/>
    <mergeCell ref="B410:I410"/>
    <mergeCell ref="B411:E411"/>
    <mergeCell ref="F411:F426"/>
    <mergeCell ref="H411:H426"/>
    <mergeCell ref="B412:E412"/>
    <mergeCell ref="B413:E413"/>
    <mergeCell ref="B415:E415"/>
    <mergeCell ref="B416:E416"/>
    <mergeCell ref="B417:E417"/>
    <mergeCell ref="B398:I398"/>
    <mergeCell ref="B399:I400"/>
    <mergeCell ref="B401:E401"/>
    <mergeCell ref="F401:F406"/>
    <mergeCell ref="H401:H406"/>
    <mergeCell ref="B402:E402"/>
    <mergeCell ref="B403:E403"/>
    <mergeCell ref="B404:E404"/>
    <mergeCell ref="B405:E405"/>
    <mergeCell ref="B406:E406"/>
    <mergeCell ref="B372:I372"/>
    <mergeCell ref="B373:I373"/>
    <mergeCell ref="B374:I375"/>
    <mergeCell ref="B376:D376"/>
    <mergeCell ref="B377:D377"/>
    <mergeCell ref="C395:E395"/>
    <mergeCell ref="B364:I364"/>
    <mergeCell ref="B365:I365"/>
    <mergeCell ref="B366:E366"/>
    <mergeCell ref="F366:F371"/>
    <mergeCell ref="H366:H371"/>
    <mergeCell ref="B368:E368"/>
    <mergeCell ref="B369:E369"/>
    <mergeCell ref="B370:E370"/>
    <mergeCell ref="B371:E371"/>
    <mergeCell ref="B345:I345"/>
    <mergeCell ref="B346:I347"/>
    <mergeCell ref="B348:E348"/>
    <mergeCell ref="F348:F353"/>
    <mergeCell ref="B349:E349"/>
    <mergeCell ref="B350:E350"/>
    <mergeCell ref="B351:E351"/>
    <mergeCell ref="B352:E352"/>
    <mergeCell ref="B353:E353"/>
    <mergeCell ref="B334:I335"/>
    <mergeCell ref="B336:E336"/>
    <mergeCell ref="F336:F341"/>
    <mergeCell ref="H336:H341"/>
    <mergeCell ref="B337:E337"/>
    <mergeCell ref="B338:E338"/>
    <mergeCell ref="B339:E339"/>
    <mergeCell ref="B340:E340"/>
    <mergeCell ref="B341:E341"/>
    <mergeCell ref="B326:I326"/>
    <mergeCell ref="B327:I328"/>
    <mergeCell ref="B329:E329"/>
    <mergeCell ref="F329:F333"/>
    <mergeCell ref="H329:H333"/>
    <mergeCell ref="B330:E330"/>
    <mergeCell ref="B331:E331"/>
    <mergeCell ref="B332:E332"/>
    <mergeCell ref="B333:E333"/>
    <mergeCell ref="B319:I319"/>
    <mergeCell ref="B320:E320"/>
    <mergeCell ref="F320:F325"/>
    <mergeCell ref="H320:H325"/>
    <mergeCell ref="B321:E321"/>
    <mergeCell ref="B322:E322"/>
    <mergeCell ref="B323:E323"/>
    <mergeCell ref="B324:E324"/>
    <mergeCell ref="B325:E325"/>
    <mergeCell ref="C314:D314"/>
    <mergeCell ref="F314:G314"/>
    <mergeCell ref="H314:I314"/>
    <mergeCell ref="B316:I316"/>
    <mergeCell ref="B317:I317"/>
    <mergeCell ref="B318:I318"/>
    <mergeCell ref="C310:D310"/>
    <mergeCell ref="F310:G310"/>
    <mergeCell ref="C311:D311"/>
    <mergeCell ref="F311:G311"/>
    <mergeCell ref="C312:D312"/>
    <mergeCell ref="C313:D313"/>
    <mergeCell ref="F313:G313"/>
    <mergeCell ref="C303:D303"/>
    <mergeCell ref="C304:D304"/>
    <mergeCell ref="C305:D305"/>
    <mergeCell ref="C307:D307"/>
    <mergeCell ref="C308:D308"/>
    <mergeCell ref="F308:G308"/>
    <mergeCell ref="B297:I297"/>
    <mergeCell ref="B299:I299"/>
    <mergeCell ref="B300:I300"/>
    <mergeCell ref="C301:D301"/>
    <mergeCell ref="C302:D302"/>
    <mergeCell ref="F302:G302"/>
    <mergeCell ref="B282:I282"/>
    <mergeCell ref="B283:I283"/>
    <mergeCell ref="B284:I284"/>
    <mergeCell ref="B285:I285"/>
    <mergeCell ref="B286:E286"/>
    <mergeCell ref="F286:F292"/>
    <mergeCell ref="H286:H292"/>
    <mergeCell ref="B287:E287"/>
    <mergeCell ref="B289:E289"/>
    <mergeCell ref="B292:E292"/>
    <mergeCell ref="B270:I270"/>
    <mergeCell ref="B271:I271"/>
    <mergeCell ref="B273:E273"/>
    <mergeCell ref="F273:F278"/>
    <mergeCell ref="H273:H278"/>
    <mergeCell ref="B274:E274"/>
    <mergeCell ref="B275:E275"/>
    <mergeCell ref="B277:E277"/>
    <mergeCell ref="B278:E278"/>
    <mergeCell ref="B263:D263"/>
    <mergeCell ref="B264:D264"/>
    <mergeCell ref="B265:D265"/>
    <mergeCell ref="B266:D266"/>
    <mergeCell ref="B267:D267"/>
    <mergeCell ref="B269:I269"/>
    <mergeCell ref="B255:E255"/>
    <mergeCell ref="B256:E256"/>
    <mergeCell ref="B257:E257"/>
    <mergeCell ref="B258:E258"/>
    <mergeCell ref="B259:E259"/>
    <mergeCell ref="B260:E260"/>
    <mergeCell ref="B221:I221"/>
    <mergeCell ref="B223:I223"/>
    <mergeCell ref="B225:I225"/>
    <mergeCell ref="B246:I246"/>
    <mergeCell ref="B248:I248"/>
    <mergeCell ref="B250:E250"/>
    <mergeCell ref="F250:F260"/>
    <mergeCell ref="H250:H260"/>
    <mergeCell ref="B251:E251"/>
    <mergeCell ref="B254:E254"/>
    <mergeCell ref="B212:I212"/>
    <mergeCell ref="B213:I213"/>
    <mergeCell ref="B215:I215"/>
    <mergeCell ref="B216:I216"/>
    <mergeCell ref="B218:I218"/>
    <mergeCell ref="B219:I220"/>
    <mergeCell ref="B205:I205"/>
    <mergeCell ref="B207:E207"/>
    <mergeCell ref="G207:I207"/>
    <mergeCell ref="B208:E208"/>
    <mergeCell ref="G208:I208"/>
    <mergeCell ref="B210:I210"/>
    <mergeCell ref="B190:I190"/>
    <mergeCell ref="B191:I191"/>
    <mergeCell ref="B193:I193"/>
    <mergeCell ref="B194:I194"/>
    <mergeCell ref="B196:I196"/>
    <mergeCell ref="B198:I198"/>
    <mergeCell ref="B179:I179"/>
    <mergeCell ref="B181:I181"/>
    <mergeCell ref="B182:I182"/>
    <mergeCell ref="B184:I184"/>
    <mergeCell ref="B186:I186"/>
    <mergeCell ref="B188:I188"/>
    <mergeCell ref="B167:I167"/>
    <mergeCell ref="B169:I169"/>
    <mergeCell ref="B171:I171"/>
    <mergeCell ref="B173:I173"/>
    <mergeCell ref="B175:I175"/>
    <mergeCell ref="B177:I177"/>
    <mergeCell ref="B146:I146"/>
    <mergeCell ref="B147:I147"/>
    <mergeCell ref="B148:I148"/>
    <mergeCell ref="B149:I150"/>
    <mergeCell ref="B151:I151"/>
    <mergeCell ref="B152:I152"/>
    <mergeCell ref="B140:I140"/>
    <mergeCell ref="B141:I141"/>
    <mergeCell ref="B142:I142"/>
    <mergeCell ref="B143:I143"/>
    <mergeCell ref="B144:I144"/>
    <mergeCell ref="B145:I145"/>
    <mergeCell ref="B120:I120"/>
    <mergeCell ref="B121:I121"/>
    <mergeCell ref="B122:I122"/>
    <mergeCell ref="B123:I123"/>
    <mergeCell ref="B125:I126"/>
    <mergeCell ref="B139:I139"/>
    <mergeCell ref="B99:I99"/>
    <mergeCell ref="B100:I100"/>
    <mergeCell ref="A102:I102"/>
    <mergeCell ref="A104:I104"/>
    <mergeCell ref="B117:I117"/>
    <mergeCell ref="B119:I119"/>
    <mergeCell ref="A78:I78"/>
    <mergeCell ref="A84:I84"/>
    <mergeCell ref="A85:I85"/>
    <mergeCell ref="A86:I86"/>
    <mergeCell ref="B96:I96"/>
    <mergeCell ref="B98:I98"/>
    <mergeCell ref="A62:I62"/>
    <mergeCell ref="A68:I68"/>
    <mergeCell ref="A69:I69"/>
    <mergeCell ref="A70:I70"/>
    <mergeCell ref="A76:I76"/>
    <mergeCell ref="A77:I77"/>
    <mergeCell ref="A24:I24"/>
    <mergeCell ref="A32:I32"/>
    <mergeCell ref="A33:I33"/>
    <mergeCell ref="A57:I57"/>
    <mergeCell ref="A58:I58"/>
    <mergeCell ref="A60:I60"/>
  </mergeCells>
  <pageMargins left="0.25" right="0.25"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5</vt:i4>
      </vt:variant>
    </vt:vector>
  </HeadingPairs>
  <TitlesOfParts>
    <vt:vector size="26" baseType="lpstr">
      <vt:lpstr>BC BALANCE DE COMPROBACION</vt:lpstr>
      <vt:lpstr>SITUACION FINANCIERA</vt:lpstr>
      <vt:lpstr>ESTADO DE RENDIMIENTO </vt:lpstr>
      <vt:lpstr>ESTADO DE FLUJO DE EFECTIVO</vt:lpstr>
      <vt:lpstr>RENDIMIENTO FINANCIERO (2)</vt:lpstr>
      <vt:lpstr>ESTADO DE CAMBIO DE PATRIMONIO</vt:lpstr>
      <vt:lpstr>FLUJO DE EFECTIVOS (2)</vt:lpstr>
      <vt:lpstr>ESTADO COMPARACION DE LOS I (2)</vt:lpstr>
      <vt:lpstr>NOTA</vt:lpstr>
      <vt:lpstr>Hoja3</vt:lpstr>
      <vt:lpstr>RENDIMIENTO FINANCIERO</vt:lpstr>
      <vt:lpstr>CAMBIO DE PATRIMONIO</vt:lpstr>
      <vt:lpstr>FLUJO DE EFECTIVOS</vt:lpstr>
      <vt:lpstr>REG. NO MONETARIO</vt:lpstr>
      <vt:lpstr>ESTADO COMPARACION DE LOS IMPOD</vt:lpstr>
      <vt:lpstr>Hoja1</vt:lpstr>
      <vt:lpstr>Hoja4</vt:lpstr>
      <vt:lpstr>Hoja5</vt:lpstr>
      <vt:lpstr>Hoja2</vt:lpstr>
      <vt:lpstr>Hoja7</vt:lpstr>
      <vt:lpstr>Hoja8</vt:lpstr>
      <vt:lpstr>'ESTADO COMPARACION DE LOS I (2)'!Área_de_impresión</vt:lpstr>
      <vt:lpstr>'FLUJO DE EFECTIVOS (2)'!Área_de_impresión</vt:lpstr>
      <vt:lpstr>NOTA!Área_de_impresión</vt:lpstr>
      <vt:lpstr>'RENDIMIENTO FINANCIERO (2)'!Área_de_impresión</vt:lpstr>
      <vt:lpstr>'SITUACION FINANCIERA'!Área_de_impresión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CONTABILIDAD</cp:lastModifiedBy>
  <cp:lastPrinted>2023-01-25T16:59:29Z</cp:lastPrinted>
  <dcterms:created xsi:type="dcterms:W3CDTF">2019-01-22T17:22:26Z</dcterms:created>
  <dcterms:modified xsi:type="dcterms:W3CDTF">2023-01-25T18:37:58Z</dcterms:modified>
</cp:coreProperties>
</file>